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使い方" state="visible" r:id="rId4"/>
    <sheet sheetId="2" name="シフト表" state="visible" r:id="rId5"/>
    <sheet sheetId="3" name="記入例" state="visible" r:id="rId6"/>
    <sheet sheetId="4" name="設定" state="visible" r:id="rId7"/>
  </sheets>
  <definedNames>
    <definedName name="_xlnm.Print_Titles" localSheetId="1">'シフト表'!$A:$B</definedName>
    <definedName name="_xlnm.Print_Titles" localSheetId="2">'記入例'!$A:$B</definedName>
  </definedNames>
  <calcPr calcId="171027"/>
</workbook>
</file>

<file path=xl/sharedStrings.xml><?xml version="1.0" encoding="utf-8"?>
<sst xmlns="http://schemas.openxmlformats.org/spreadsheetml/2006/main" count="602" uniqueCount="87">
  <si>
    <t>美容室シフト表テンプレート　　早番・遅番・レジ担当・公休日数を自動で数えます</t>
  </si>
  <si>
    <t>はじめに</t>
  </si>
  <si>
    <t>1</t>
  </si>
  <si>
    <t>「設定」シートに、スタッフ名・レジを開け閉めできる人・1日の労働時間を入れます。</t>
  </si>
  <si>
    <t>2</t>
  </si>
  <si>
    <t>同じシートの右側で、月の公休日数と、1日に必要な人数を決めます。</t>
  </si>
  <si>
    <t>3</t>
  </si>
  <si>
    <t>「シフト表」シートの年と月を入れると、曜日が自動で入ります。</t>
  </si>
  <si>
    <t>4</t>
  </si>
  <si>
    <t>あとはマス目を選ぶだけです。人数の集計と過不足は自動で出ます。</t>
  </si>
  <si>
    <t>埋まった状態を先に見たいときは「記入例」シートをご覧ください。</t>
  </si>
  <si>
    <t>記号の意味</t>
  </si>
  <si>
    <t>A</t>
  </si>
  <si>
    <t>早番</t>
  </si>
  <si>
    <t>B</t>
  </si>
  <si>
    <t>遅番</t>
  </si>
  <si>
    <t>F</t>
  </si>
  <si>
    <t>終日</t>
  </si>
  <si>
    <t>×</t>
  </si>
  <si>
    <t>公休</t>
  </si>
  <si>
    <t>有</t>
  </si>
  <si>
    <t>有給</t>
  </si>
  <si>
    <t>特</t>
  </si>
  <si>
    <t>特別休暇</t>
  </si>
  <si>
    <t>記号はマス目のドロップダウンから選びます。直接入力すると集計が合わなくなります。</t>
  </si>
  <si>
    <t>色が付いたら</t>
  </si>
  <si>
    <t>●</t>
  </si>
  <si>
    <t>日付の下の丸は、その日の人数が足りているかどうかです。赤は足りていません。</t>
  </si>
  <si>
    <t>赤いマス</t>
  </si>
  <si>
    <t>「過不足」の行に、何人足りないかが出ます。</t>
  </si>
  <si>
    <t>「公休増減」の列が赤い人は、月の公休日数に届いていません。</t>
  </si>
  <si>
    <t>できないこと</t>
  </si>
  <si>
    <t>エクセルで無理なく扱える範囲に絞ってあります。次のことは、この表では追いきれません。</t>
  </si>
  <si>
    <t>・</t>
  </si>
  <si>
    <t>スタッフから希望を集めること。結局はLINEや紙で集めて、こちらが打ち直すことになります。</t>
  </si>
  <si>
    <t>条件を満たす組み合わせを自動で探すこと。足りない日は見つけますが、埋めてはくれません。</t>
  </si>
  <si>
    <t>複数店舗の応援を、応援元と応援先の両方に反映すること。</t>
  </si>
  <si>
    <t>有給休暇の年5日取得義務について、一人ひとりの期限と残り日数を管理すること。</t>
  </si>
  <si>
    <t>パートの労働時間が週20時間を超えたかを、月をまたぐ週も含めて判定すること。</t>
  </si>
  <si>
    <t>組んだ表を共有し、直したときに全員が最新版を見られるようにすること。</t>
  </si>
  <si>
    <t>これらが必要になったときは shift-puzzle.com をご覧ください。記号はそのまま使えます。</t>
  </si>
  <si>
    <t>ご利用について</t>
  </si>
  <si>
    <t>商用・非商用を問わず、自由に編集してお使いいただけます。登録は不要です。</t>
  </si>
  <si>
    <t>再配布や販売はご遠慮ください。内容の正確性について保証はいたしかねます。</t>
  </si>
  <si>
    <t>労務の判断は、就業規則および所轄の労働基準監督署の見解に従ってください。</t>
  </si>
  <si>
    <t>シフト表　　年と月を入れて、マス目を選ぶだけです</t>
  </si>
  <si>
    <t/>
  </si>
  <si>
    <t>年 / 月</t>
  </si>
  <si>
    <t>スタッフ</t>
  </si>
  <si>
    <t>出勤</t>
  </si>
  <si>
    <t>労働時間</t>
  </si>
  <si>
    <t>公休増減</t>
  </si>
  <si>
    <t>充足</t>
  </si>
  <si>
    <t>出勤人数</t>
  </si>
  <si>
    <t>早番（A・F）</t>
  </si>
  <si>
    <t>遅番（B・F）</t>
  </si>
  <si>
    <t>レジ可</t>
  </si>
  <si>
    <t>必要人数</t>
  </si>
  <si>
    <t>過不足</t>
  </si>
  <si>
    <t>記号</t>
  </si>
  <si>
    <t>記入例　　このシートは見本です。実際に組むときは「シフト表」を使ってください</t>
  </si>
  <si>
    <t>設定　　ここを埋めると「シフト表」に反映されます</t>
  </si>
  <si>
    <t>スタッフ名</t>
  </si>
  <si>
    <t>1日の労働時間</t>
  </si>
  <si>
    <t>項目</t>
  </si>
  <si>
    <t>値</t>
  </si>
  <si>
    <t>山田 さやか</t>
  </si>
  <si>
    <t>○</t>
  </si>
  <si>
    <t>月の公休日数</t>
  </si>
  <si>
    <t>加藤 みなみ</t>
  </si>
  <si>
    <t>1日の必要出勤人数</t>
  </si>
  <si>
    <t>佐々木 あゆ</t>
  </si>
  <si>
    <t>早番（A・F）の必要人数</t>
  </si>
  <si>
    <t>山本 ゆかり</t>
  </si>
  <si>
    <t>遅番（B・F）の必要人数</t>
  </si>
  <si>
    <t>小林 えりか</t>
  </si>
  <si>
    <t>斎藤 ちひろ</t>
  </si>
  <si>
    <t>松田 かなえ</t>
  </si>
  <si>
    <t>意味</t>
  </si>
  <si>
    <t>石井 のぞみ</t>
  </si>
  <si>
    <t>原 まゆみ</t>
  </si>
  <si>
    <t>森 あさひ</t>
  </si>
  <si>
    <t>岡田 りさ</t>
  </si>
  <si>
    <t>中村 ほのか</t>
  </si>
  <si>
    <t>藤井 みお</t>
  </si>
  <si>
    <t>杉本 あかね</t>
  </si>
  <si>
    <t>宮崎 ちさと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</si>
</sst>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1" x14ac:knownFonts="1">
    <font>
      <color theme="1"/>
      <family val="2"/>
      <scheme val="minor"/>
      <sz val="11"/>
      <name val="Calibri"/>
    </font>
    <font>
      <b/>
      <color rgb="FFFFFFFF"/>
      <sz val="13"/>
    </font>
    <font>
      <b/>
      <color rgb="FFFFFFFF"/>
      <sz val="11"/>
    </font>
    <font>
      <b/>
      <color rgb="FF334155"/>
    </font>
    <font>
      <color rgb="FF334155"/>
    </font>
    <font>
      <color rgb="FF64748B"/>
      <sz val="10"/>
    </font>
    <font>
      <b/>
      <color rgb="FF1E293B"/>
      <sz val="10"/>
    </font>
    <font>
      <b/>
      <color rgb="FF1E293B"/>
      <sz val="11"/>
    </font>
    <font>
      <color rgb="FF64748B"/>
      <sz val="9"/>
    </font>
    <font>
      <b/>
      <color rgb="FF1E293B"/>
      <sz val="9"/>
    </font>
    <font>
      <color rgb="FF10B981"/>
      <sz val="9"/>
    </font>
    <font>
      <color rgb="FF10B981"/>
      <sz val="8"/>
    </font>
    <font>
      <color rgb="FF334155"/>
      <sz val="10"/>
    </font>
    <font>
      <b/>
      <sz val="10"/>
    </font>
    <font>
      <color rgb="FF1E293B"/>
      <sz val="9"/>
    </font>
    <font>
      <color rgb="FF334155"/>
      <sz val="9"/>
    </font>
    <font>
      <b/>
      <color rgb="FFFFFFFF"/>
      <sz val="9"/>
    </font>
    <font>
      <b/>
      <color rgb="FFC2703A"/>
      <sz val="11"/>
    </font>
    <font>
      <b/>
      <color rgb="FF2563EB"/>
      <sz val="11"/>
    </font>
    <font>
      <b/>
      <color rgb="FF7C3AED"/>
      <sz val="11"/>
    </font>
    <font>
      <b/>
      <color rgb="FF94A3B8"/>
      <sz val="11"/>
    </font>
    <font>
      <b/>
      <color rgb="FF059669"/>
      <sz val="11"/>
    </font>
    <font>
      <b/>
      <color rgb="FFBE185D"/>
      <sz val="11"/>
    </font>
    <font>
      <b/>
      <color rgb="FF10B981"/>
    </font>
    <font>
      <b/>
      <color rgb="FF1E293B"/>
    </font>
    <font>
      <b/>
      <color rgb="FFC2703A"/>
    </font>
    <font>
      <b/>
      <color rgb="FF2563EB"/>
    </font>
    <font>
      <b/>
      <color rgb="FF7C3AED"/>
    </font>
    <font>
      <b/>
      <color rgb="FF94A3B8"/>
    </font>
    <font>
      <b/>
      <color rgb="FF059669"/>
    </font>
    <font>
      <b/>
      <color rgb="FFBE185D"/>
    </font>
  </fonts>
  <fills count="6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334155"/>
      </patternFill>
    </fill>
    <fill>
      <patternFill patternType="solid">
        <fgColor rgb="FFF1F5F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3" borderId="0" xfId="0" applyFont="1" applyFill="1" applyAlignment="1">
      <alignment vertical="center" inden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 wrapText="1" inden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4" borderId="1" xfId="0" applyFont="1" applyFill="1" applyBorder="1" applyAlignment="1">
      <alignment horizontal="center"/>
    </xf>
    <xf numFmtId="0" fontId="0" fillId="4" borderId="1" xfId="0" applyFill="1" applyBorder="1"/>
    <xf numFmtId="0" fontId="6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indent="1"/>
    </xf>
    <xf numFmtId="0" fontId="13" fillId="0" borderId="1" xfId="0" applyFont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164" fontId="12" fillId="5" borderId="1" xfId="0" applyNumberFormat="1" applyFont="1" applyFill="1" applyBorder="1" applyAlignment="1">
      <alignment horizontal="center"/>
    </xf>
    <xf numFmtId="0" fontId="14" fillId="4" borderId="1" xfId="0" applyFont="1" applyFill="1" applyBorder="1" applyAlignment="1">
      <alignment horizontal="right" vertical="center" indent="1"/>
    </xf>
    <xf numFmtId="0" fontId="15" fillId="5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right" vertical="center" indent="1"/>
    </xf>
    <xf numFmtId="0" fontId="8" fillId="5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right" vertical="center" indent="1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" fillId="0" borderId="1" xfId="0" applyFont="1" applyBorder="1" applyAlignment="1">
      <alignment indent="1"/>
    </xf>
    <xf numFmtId="0" fontId="23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/>
    </xf>
  </cellXfs>
  <cellStyles count="1">
    <cellStyle name="Normal" xfId="0" builtinId="0"/>
  </cellStyles>
  <dxfs count="30">
    <dxf>
      <font>
        <b/>
        <color rgb="FFC2703A"/>
      </font>
    </dxf>
    <dxf>
      <font>
        <b/>
        <color rgb="FF2563EB"/>
      </font>
    </dxf>
    <dxf>
      <font>
        <b/>
        <color rgb="FF7C3AED"/>
      </font>
    </dxf>
    <dxf>
      <font>
        <b/>
        <color rgb="FF94A3B8"/>
      </font>
    </dxf>
    <dxf>
      <font>
        <b/>
        <color rgb="FF059669"/>
      </font>
    </dxf>
    <dxf>
      <font>
        <b/>
        <color rgb="FFBE185D"/>
      </font>
    </dxf>
    <dxf>
      <font>
        <color rgb="FFDC2626"/>
      </font>
    </dxf>
    <dxf>
      <font>
        <b/>
        <color rgb="FFDC2626"/>
      </font>
      <fill>
        <patternFill patternType="solid">
          <bgColor rgb="FFFEE2E2"/>
        </patternFill>
      </fill>
    </dxf>
    <dxf>
      <font>
        <b/>
        <color rgb="FFDC2626"/>
      </font>
      <fill>
        <patternFill patternType="solid">
          <bgColor rgb="FFFEE2E2"/>
        </patternFill>
      </fill>
    </dxf>
    <dxf>
      <font>
        <b/>
        <color rgb="FFDC2626"/>
      </font>
      <fill>
        <patternFill patternType="solid">
          <bgColor rgb="FFFEE2E2"/>
        </patternFill>
      </fill>
    </dxf>
    <dxf>
      <font>
        <b/>
        <color rgb="FFDC2626"/>
      </font>
      <fill>
        <patternFill patternType="solid">
          <bgColor rgb="FFFEE2E2"/>
        </patternFill>
      </fill>
    </dxf>
    <dxf>
      <font>
        <b/>
        <color rgb="FF2563EB"/>
      </font>
      <fill>
        <patternFill patternType="solid">
          <bgColor rgb="FFEFF6FF"/>
        </patternFill>
      </fill>
    </dxf>
    <dxf>
      <fill>
        <patternFill patternType="solid">
          <bgColor rgb="FFEFF6FF"/>
        </patternFill>
      </fill>
    </dxf>
    <dxf>
      <font>
        <b/>
        <color rgb="FFDC2626"/>
      </font>
      <fill>
        <patternFill patternType="solid">
          <bgColor rgb="FFFEF2F2"/>
        </patternFill>
      </fill>
    </dxf>
    <dxf>
      <fill>
        <patternFill patternType="solid">
          <bgColor rgb="FFFEF2F2"/>
        </patternFill>
      </fill>
    </dxf>
    <dxf>
      <font>
        <b/>
        <color rgb="FFC2703A"/>
      </font>
    </dxf>
    <dxf>
      <font>
        <b/>
        <color rgb="FF2563EB"/>
      </font>
    </dxf>
    <dxf>
      <font>
        <b/>
        <color rgb="FF7C3AED"/>
      </font>
    </dxf>
    <dxf>
      <font>
        <b/>
        <color rgb="FF94A3B8"/>
      </font>
    </dxf>
    <dxf>
      <font>
        <b/>
        <color rgb="FF059669"/>
      </font>
    </dxf>
    <dxf>
      <font>
        <b/>
        <color rgb="FFBE185D"/>
      </font>
    </dxf>
    <dxf>
      <font>
        <color rgb="FFDC2626"/>
      </font>
    </dxf>
    <dxf>
      <font>
        <b/>
        <color rgb="FFDC2626"/>
      </font>
      <fill>
        <patternFill patternType="solid">
          <bgColor rgb="FFFEE2E2"/>
        </patternFill>
      </fill>
    </dxf>
    <dxf>
      <font>
        <b/>
        <color rgb="FFDC2626"/>
      </font>
      <fill>
        <patternFill patternType="solid">
          <bgColor rgb="FFFEE2E2"/>
        </patternFill>
      </fill>
    </dxf>
    <dxf>
      <font>
        <b/>
        <color rgb="FFDC2626"/>
      </font>
      <fill>
        <patternFill patternType="solid">
          <bgColor rgb="FFFEE2E2"/>
        </patternFill>
      </fill>
    </dxf>
    <dxf>
      <font>
        <b/>
        <color rgb="FFDC2626"/>
      </font>
      <fill>
        <patternFill patternType="solid">
          <bgColor rgb="FFFEE2E2"/>
        </patternFill>
      </fill>
    </dxf>
    <dxf>
      <font>
        <b/>
        <color rgb="FF2563EB"/>
      </font>
      <fill>
        <patternFill patternType="solid">
          <bgColor rgb="FFEFF6FF"/>
        </patternFill>
      </fill>
    </dxf>
    <dxf>
      <fill>
        <patternFill patternType="solid">
          <bgColor rgb="FFEFF6FF"/>
        </patternFill>
      </fill>
    </dxf>
    <dxf>
      <font>
        <b/>
        <color rgb="FFDC2626"/>
      </font>
      <fill>
        <patternFill patternType="solid">
          <bgColor rgb="FFFEF2F2"/>
        </patternFill>
      </fill>
    </dxf>
    <dxf>
      <fill>
        <patternFill patternType="solid">
          <bgColor rgb="FFFEF2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2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14" customWidth="1"/>
    <col min="3" max="3" width="92" customWidth="1"/>
  </cols>
  <sheetData>
    <row r="1" ht="26" customHeight="1" spans="2:3" x14ac:dyDescent="0.25">
      <c r="B1" s="1" t="s">
        <v>0</v>
      </c>
      <c r="C1" s="1"/>
    </row>
    <row r="4" ht="20" customHeight="1" spans="2:3" x14ac:dyDescent="0.25">
      <c r="B4" s="2" t="s">
        <v>1</v>
      </c>
      <c r="C4" s="2"/>
    </row>
    <row r="5" spans="2:3" x14ac:dyDescent="0.25">
      <c r="B5" s="3" t="s">
        <v>2</v>
      </c>
      <c r="C5" s="4" t="s">
        <v>3</v>
      </c>
    </row>
    <row r="6" spans="2:3" x14ac:dyDescent="0.25">
      <c r="B6" s="3" t="s">
        <v>4</v>
      </c>
      <c r="C6" s="4" t="s">
        <v>5</v>
      </c>
    </row>
    <row r="7" spans="2:3" x14ac:dyDescent="0.25">
      <c r="B7" s="3" t="s">
        <v>6</v>
      </c>
      <c r="C7" s="4" t="s">
        <v>7</v>
      </c>
    </row>
    <row r="8" spans="2:3" x14ac:dyDescent="0.25">
      <c r="B8" s="3" t="s">
        <v>8</v>
      </c>
      <c r="C8" s="4" t="s">
        <v>9</v>
      </c>
    </row>
    <row r="9" spans="3:3" x14ac:dyDescent="0.25">
      <c r="C9" s="4" t="s">
        <v>10</v>
      </c>
    </row>
    <row r="12" ht="20" customHeight="1" spans="2:3" x14ac:dyDescent="0.25">
      <c r="B12" s="2" t="s">
        <v>11</v>
      </c>
      <c r="C12" s="2"/>
    </row>
    <row r="13" spans="2:3" x14ac:dyDescent="0.25">
      <c r="B13" s="3" t="s">
        <v>12</v>
      </c>
      <c r="C13" s="4" t="s">
        <v>13</v>
      </c>
    </row>
    <row r="14" spans="2:3" x14ac:dyDescent="0.25">
      <c r="B14" s="3" t="s">
        <v>14</v>
      </c>
      <c r="C14" s="4" t="s">
        <v>15</v>
      </c>
    </row>
    <row r="15" spans="2:3" x14ac:dyDescent="0.25">
      <c r="B15" s="3" t="s">
        <v>16</v>
      </c>
      <c r="C15" s="4" t="s">
        <v>17</v>
      </c>
    </row>
    <row r="16" spans="2:3" x14ac:dyDescent="0.25">
      <c r="B16" s="3" t="s">
        <v>18</v>
      </c>
      <c r="C16" s="4" t="s">
        <v>19</v>
      </c>
    </row>
    <row r="17" spans="2:3" x14ac:dyDescent="0.25">
      <c r="B17" s="3" t="s">
        <v>20</v>
      </c>
      <c r="C17" s="4" t="s">
        <v>21</v>
      </c>
    </row>
    <row r="18" spans="2:3" x14ac:dyDescent="0.25">
      <c r="B18" s="3" t="s">
        <v>22</v>
      </c>
      <c r="C18" s="4" t="s">
        <v>23</v>
      </c>
    </row>
    <row r="19" spans="3:3" x14ac:dyDescent="0.25">
      <c r="C19" s="4" t="s">
        <v>24</v>
      </c>
    </row>
    <row r="22" ht="20" customHeight="1" spans="2:3" x14ac:dyDescent="0.25">
      <c r="B22" s="2" t="s">
        <v>25</v>
      </c>
      <c r="C22" s="2"/>
    </row>
    <row r="23" spans="2:3" x14ac:dyDescent="0.25">
      <c r="B23" s="3" t="s">
        <v>26</v>
      </c>
      <c r="C23" s="4" t="s">
        <v>27</v>
      </c>
    </row>
    <row r="24" spans="2:3" x14ac:dyDescent="0.25">
      <c r="B24" s="3" t="s">
        <v>28</v>
      </c>
      <c r="C24" s="4" t="s">
        <v>29</v>
      </c>
    </row>
    <row r="25" spans="3:3" x14ac:dyDescent="0.25">
      <c r="C25" s="4" t="s">
        <v>30</v>
      </c>
    </row>
    <row r="28" ht="20" customHeight="1" spans="2:3" x14ac:dyDescent="0.25">
      <c r="B28" s="2" t="s">
        <v>31</v>
      </c>
      <c r="C28" s="2"/>
    </row>
    <row r="29" spans="3:3" x14ac:dyDescent="0.25">
      <c r="C29" s="4" t="s">
        <v>32</v>
      </c>
    </row>
    <row r="30" spans="2:3" x14ac:dyDescent="0.25">
      <c r="B30" s="3" t="s">
        <v>33</v>
      </c>
      <c r="C30" s="4" t="s">
        <v>34</v>
      </c>
    </row>
    <row r="31" spans="2:3" x14ac:dyDescent="0.25">
      <c r="B31" s="3" t="s">
        <v>33</v>
      </c>
      <c r="C31" s="4" t="s">
        <v>35</v>
      </c>
    </row>
    <row r="32" spans="2:3" x14ac:dyDescent="0.25">
      <c r="B32" s="3" t="s">
        <v>33</v>
      </c>
      <c r="C32" s="4" t="s">
        <v>36</v>
      </c>
    </row>
    <row r="33" spans="2:3" x14ac:dyDescent="0.25">
      <c r="B33" s="3" t="s">
        <v>33</v>
      </c>
      <c r="C33" s="4" t="s">
        <v>37</v>
      </c>
    </row>
    <row r="34" spans="2:3" x14ac:dyDescent="0.25">
      <c r="B34" s="3" t="s">
        <v>33</v>
      </c>
      <c r="C34" s="4" t="s">
        <v>38</v>
      </c>
    </row>
    <row r="35" spans="2:3" x14ac:dyDescent="0.25">
      <c r="B35" s="3" t="s">
        <v>33</v>
      </c>
      <c r="C35" s="4" t="s">
        <v>39</v>
      </c>
    </row>
    <row r="36" spans="3:3" x14ac:dyDescent="0.25">
      <c r="C36" s="4" t="s">
        <v>40</v>
      </c>
    </row>
    <row r="39" ht="20" customHeight="1" spans="2:3" x14ac:dyDescent="0.25">
      <c r="B39" s="2" t="s">
        <v>41</v>
      </c>
      <c r="C39" s="2"/>
    </row>
    <row r="40" spans="3:3" x14ac:dyDescent="0.25">
      <c r="C40" s="4" t="s">
        <v>42</v>
      </c>
    </row>
    <row r="41" spans="3:3" x14ac:dyDescent="0.25">
      <c r="C41" s="4" t="s">
        <v>43</v>
      </c>
    </row>
    <row r="42" spans="3:3" x14ac:dyDescent="0.25">
      <c r="C42" s="4" t="s">
        <v>44</v>
      </c>
    </row>
  </sheetData>
  <mergeCells count="6">
    <mergeCell ref="B1:C1"/>
    <mergeCell ref="B4:C4"/>
    <mergeCell ref="B12:C12"/>
    <mergeCell ref="B22:C22"/>
    <mergeCell ref="B28:C28"/>
    <mergeCell ref="B39:C3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0"/>
  <sheetViews>
    <sheetView workbookViewId="0" showGridLines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.6" customWidth="1"/>
    <col min="2" max="2" width="13" customWidth="1"/>
    <col min="3" max="33" width="3.6" customWidth="1"/>
    <col min="34" max="38" width="8" customWidth="1"/>
  </cols>
  <sheetData>
    <row r="1" ht="26" customHeight="1" spans="1:38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ht="20" customHeight="1" spans="1:7" x14ac:dyDescent="0.25">
      <c r="A2" s="5" t="s">
        <v>46</v>
      </c>
      <c r="B2" s="6" t="s">
        <v>47</v>
      </c>
      <c r="C2" s="7">
        <v>2026</v>
      </c>
      <c r="D2" s="7"/>
      <c r="E2" s="7"/>
      <c r="F2" s="7">
        <v>9</v>
      </c>
      <c r="G2" s="7"/>
    </row>
    <row r="4" spans="1:38" x14ac:dyDescent="0.25">
      <c r="A4" s="8"/>
      <c r="B4" s="9" t="s">
        <v>48</v>
      </c>
      <c r="C4" s="10">
        <f>IF(1&gt;DAY(EOMONTH(DATE($C$2,$F$2,1),0)),"",CHOOSE(WEEKDAY(DATE($C$2,$F$2,1)),"日","月","火","水","木","金","土"))</f>
      </c>
      <c r="D4" s="10">
        <f>IF(2&gt;DAY(EOMONTH(DATE($C$2,$F$2,1),0)),"",CHOOSE(WEEKDAY(DATE($C$2,$F$2,2)),"日","月","火","水","木","金","土"))</f>
      </c>
      <c r="E4" s="10">
        <f>IF(3&gt;DAY(EOMONTH(DATE($C$2,$F$2,1),0)),"",CHOOSE(WEEKDAY(DATE($C$2,$F$2,3)),"日","月","火","水","木","金","土"))</f>
      </c>
      <c r="F4" s="10">
        <f>IF(4&gt;DAY(EOMONTH(DATE($C$2,$F$2,1),0)),"",CHOOSE(WEEKDAY(DATE($C$2,$F$2,4)),"日","月","火","水","木","金","土"))</f>
      </c>
      <c r="G4" s="10">
        <f>IF(5&gt;DAY(EOMONTH(DATE($C$2,$F$2,1),0)),"",CHOOSE(WEEKDAY(DATE($C$2,$F$2,5)),"日","月","火","水","木","金","土"))</f>
      </c>
      <c r="H4" s="10">
        <f>IF(6&gt;DAY(EOMONTH(DATE($C$2,$F$2,1),0)),"",CHOOSE(WEEKDAY(DATE($C$2,$F$2,6)),"日","月","火","水","木","金","土"))</f>
      </c>
      <c r="I4" s="10">
        <f>IF(7&gt;DAY(EOMONTH(DATE($C$2,$F$2,1),0)),"",CHOOSE(WEEKDAY(DATE($C$2,$F$2,7)),"日","月","火","水","木","金","土"))</f>
      </c>
      <c r="J4" s="10">
        <f>IF(8&gt;DAY(EOMONTH(DATE($C$2,$F$2,1),0)),"",CHOOSE(WEEKDAY(DATE($C$2,$F$2,8)),"日","月","火","水","木","金","土"))</f>
      </c>
      <c r="K4" s="10">
        <f>IF(9&gt;DAY(EOMONTH(DATE($C$2,$F$2,1),0)),"",CHOOSE(WEEKDAY(DATE($C$2,$F$2,9)),"日","月","火","水","木","金","土"))</f>
      </c>
      <c r="L4" s="10">
        <f>IF(10&gt;DAY(EOMONTH(DATE($C$2,$F$2,1),0)),"",CHOOSE(WEEKDAY(DATE($C$2,$F$2,10)),"日","月","火","水","木","金","土"))</f>
      </c>
      <c r="M4" s="10">
        <f>IF(11&gt;DAY(EOMONTH(DATE($C$2,$F$2,1),0)),"",CHOOSE(WEEKDAY(DATE($C$2,$F$2,11)),"日","月","火","水","木","金","土"))</f>
      </c>
      <c r="N4" s="10">
        <f>IF(12&gt;DAY(EOMONTH(DATE($C$2,$F$2,1),0)),"",CHOOSE(WEEKDAY(DATE($C$2,$F$2,12)),"日","月","火","水","木","金","土"))</f>
      </c>
      <c r="O4" s="10">
        <f>IF(13&gt;DAY(EOMONTH(DATE($C$2,$F$2,1),0)),"",CHOOSE(WEEKDAY(DATE($C$2,$F$2,13)),"日","月","火","水","木","金","土"))</f>
      </c>
      <c r="P4" s="10">
        <f>IF(14&gt;DAY(EOMONTH(DATE($C$2,$F$2,1),0)),"",CHOOSE(WEEKDAY(DATE($C$2,$F$2,14)),"日","月","火","水","木","金","土"))</f>
      </c>
      <c r="Q4" s="10">
        <f>IF(15&gt;DAY(EOMONTH(DATE($C$2,$F$2,1),0)),"",CHOOSE(WEEKDAY(DATE($C$2,$F$2,15)),"日","月","火","水","木","金","土"))</f>
      </c>
      <c r="R4" s="10">
        <f>IF(16&gt;DAY(EOMONTH(DATE($C$2,$F$2,1),0)),"",CHOOSE(WEEKDAY(DATE($C$2,$F$2,16)),"日","月","火","水","木","金","土"))</f>
      </c>
      <c r="S4" s="10">
        <f>IF(17&gt;DAY(EOMONTH(DATE($C$2,$F$2,1),0)),"",CHOOSE(WEEKDAY(DATE($C$2,$F$2,17)),"日","月","火","水","木","金","土"))</f>
      </c>
      <c r="T4" s="10">
        <f>IF(18&gt;DAY(EOMONTH(DATE($C$2,$F$2,1),0)),"",CHOOSE(WEEKDAY(DATE($C$2,$F$2,18)),"日","月","火","水","木","金","土"))</f>
      </c>
      <c r="U4" s="10">
        <f>IF(19&gt;DAY(EOMONTH(DATE($C$2,$F$2,1),0)),"",CHOOSE(WEEKDAY(DATE($C$2,$F$2,19)),"日","月","火","水","木","金","土"))</f>
      </c>
      <c r="V4" s="10">
        <f>IF(20&gt;DAY(EOMONTH(DATE($C$2,$F$2,1),0)),"",CHOOSE(WEEKDAY(DATE($C$2,$F$2,20)),"日","月","火","水","木","金","土"))</f>
      </c>
      <c r="W4" s="10">
        <f>IF(21&gt;DAY(EOMONTH(DATE($C$2,$F$2,1),0)),"",CHOOSE(WEEKDAY(DATE($C$2,$F$2,21)),"日","月","火","水","木","金","土"))</f>
      </c>
      <c r="X4" s="10">
        <f>IF(22&gt;DAY(EOMONTH(DATE($C$2,$F$2,1),0)),"",CHOOSE(WEEKDAY(DATE($C$2,$F$2,22)),"日","月","火","水","木","金","土"))</f>
      </c>
      <c r="Y4" s="10">
        <f>IF(23&gt;DAY(EOMONTH(DATE($C$2,$F$2,1),0)),"",CHOOSE(WEEKDAY(DATE($C$2,$F$2,23)),"日","月","火","水","木","金","土"))</f>
      </c>
      <c r="Z4" s="10">
        <f>IF(24&gt;DAY(EOMONTH(DATE($C$2,$F$2,1),0)),"",CHOOSE(WEEKDAY(DATE($C$2,$F$2,24)),"日","月","火","水","木","金","土"))</f>
      </c>
      <c r="AA4" s="10">
        <f>IF(25&gt;DAY(EOMONTH(DATE($C$2,$F$2,1),0)),"",CHOOSE(WEEKDAY(DATE($C$2,$F$2,25)),"日","月","火","水","木","金","土"))</f>
      </c>
      <c r="AB4" s="10">
        <f>IF(26&gt;DAY(EOMONTH(DATE($C$2,$F$2,1),0)),"",CHOOSE(WEEKDAY(DATE($C$2,$F$2,26)),"日","月","火","水","木","金","土"))</f>
      </c>
      <c r="AC4" s="10">
        <f>IF(27&gt;DAY(EOMONTH(DATE($C$2,$F$2,1),0)),"",CHOOSE(WEEKDAY(DATE($C$2,$F$2,27)),"日","月","火","水","木","金","土"))</f>
      </c>
      <c r="AD4" s="10">
        <f>IF(28&gt;DAY(EOMONTH(DATE($C$2,$F$2,1),0)),"",CHOOSE(WEEKDAY(DATE($C$2,$F$2,28)),"日","月","火","水","木","金","土"))</f>
      </c>
      <c r="AE4" s="10">
        <f>IF(29&gt;DAY(EOMONTH(DATE($C$2,$F$2,1),0)),"",CHOOSE(WEEKDAY(DATE($C$2,$F$2,29)),"日","月","火","水","木","金","土"))</f>
      </c>
      <c r="AF4" s="10">
        <f>IF(30&gt;DAY(EOMONTH(DATE($C$2,$F$2,1),0)),"",CHOOSE(WEEKDAY(DATE($C$2,$F$2,30)),"日","月","火","水","木","金","土"))</f>
      </c>
      <c r="AG4" s="10">
        <f>IF(31&gt;DAY(EOMONTH(DATE($C$2,$F$2,1),0)),"",CHOOSE(WEEKDAY(DATE($C$2,$F$2,31)),"日","月","火","水","木","金","土"))</f>
      </c>
      <c r="AH4" s="11" t="s">
        <v>49</v>
      </c>
      <c r="AI4" s="11" t="s">
        <v>19</v>
      </c>
      <c r="AJ4" s="11" t="s">
        <v>21</v>
      </c>
      <c r="AK4" s="11" t="s">
        <v>50</v>
      </c>
      <c r="AL4" s="11" t="s">
        <v>51</v>
      </c>
    </row>
    <row r="5" spans="1:38" x14ac:dyDescent="0.25">
      <c r="A5" s="8"/>
      <c r="B5" s="9"/>
      <c r="C5" s="12">
        <f>IF(C$4="","",1)</f>
      </c>
      <c r="D5" s="12">
        <f>IF(D$4="","",2)</f>
      </c>
      <c r="E5" s="12">
        <f>IF(E$4="","",3)</f>
      </c>
      <c r="F5" s="12">
        <f>IF(F$4="","",4)</f>
      </c>
      <c r="G5" s="12">
        <f>IF(G$4="","",5)</f>
      </c>
      <c r="H5" s="12">
        <f>IF(H$4="","",6)</f>
      </c>
      <c r="I5" s="12">
        <f>IF(I$4="","",7)</f>
      </c>
      <c r="J5" s="12">
        <f>IF(J$4="","",8)</f>
      </c>
      <c r="K5" s="12">
        <f>IF(K$4="","",9)</f>
      </c>
      <c r="L5" s="12">
        <f>IF(L$4="","",10)</f>
      </c>
      <c r="M5" s="12">
        <f>IF(M$4="","",11)</f>
      </c>
      <c r="N5" s="12">
        <f>IF(N$4="","",12)</f>
      </c>
      <c r="O5" s="12">
        <f>IF(O$4="","",13)</f>
      </c>
      <c r="P5" s="12">
        <f>IF(P$4="","",14)</f>
      </c>
      <c r="Q5" s="12">
        <f>IF(Q$4="","",15)</f>
      </c>
      <c r="R5" s="12">
        <f>IF(R$4="","",16)</f>
      </c>
      <c r="S5" s="12">
        <f>IF(S$4="","",17)</f>
      </c>
      <c r="T5" s="12">
        <f>IF(T$4="","",18)</f>
      </c>
      <c r="U5" s="12">
        <f>IF(U$4="","",19)</f>
      </c>
      <c r="V5" s="12">
        <f>IF(V$4="","",20)</f>
      </c>
      <c r="W5" s="12">
        <f>IF(W$4="","",21)</f>
      </c>
      <c r="X5" s="12">
        <f>IF(X$4="","",22)</f>
      </c>
      <c r="Y5" s="12">
        <f>IF(Y$4="","",23)</f>
      </c>
      <c r="Z5" s="12">
        <f>IF(Z$4="","",24)</f>
      </c>
      <c r="AA5" s="12">
        <f>IF(AA$4="","",25)</f>
      </c>
      <c r="AB5" s="12">
        <f>IF(AB$4="","",26)</f>
      </c>
      <c r="AC5" s="12">
        <f>IF(AC$4="","",27)</f>
      </c>
      <c r="AD5" s="12">
        <f>IF(AD$4="","",28)</f>
      </c>
      <c r="AE5" s="12">
        <f>IF(AE$4="","",29)</f>
      </c>
      <c r="AF5" s="12">
        <f>IF(AF$4="","",30)</f>
      </c>
      <c r="AG5" s="12">
        <f>IF(AG$4="","",31)</f>
      </c>
      <c r="AH5" s="11"/>
      <c r="AI5" s="11"/>
      <c r="AJ5" s="11"/>
      <c r="AK5" s="11"/>
      <c r="AL5" s="11"/>
    </row>
    <row r="6" spans="1:38" x14ac:dyDescent="0.25">
      <c r="A6" s="8"/>
      <c r="B6" s="10" t="s">
        <v>52</v>
      </c>
      <c r="C6" s="13">
        <f>IF(C$5="","","●")</f>
      </c>
      <c r="D6" s="13">
        <f>IF(D$5="","","●")</f>
      </c>
      <c r="E6" s="13">
        <f>IF(E$5="","","●")</f>
      </c>
      <c r="F6" s="13">
        <f>IF(F$5="","","●")</f>
      </c>
      <c r="G6" s="13">
        <f>IF(G$5="","","●")</f>
      </c>
      <c r="H6" s="13">
        <f>IF(H$5="","","●")</f>
      </c>
      <c r="I6" s="13">
        <f>IF(I$5="","","●")</f>
      </c>
      <c r="J6" s="13">
        <f>IF(J$5="","","●")</f>
      </c>
      <c r="K6" s="13">
        <f>IF(K$5="","","●")</f>
      </c>
      <c r="L6" s="13">
        <f>IF(L$5="","","●")</f>
      </c>
      <c r="M6" s="13">
        <f>IF(M$5="","","●")</f>
      </c>
      <c r="N6" s="13">
        <f>IF(N$5="","","●")</f>
      </c>
      <c r="O6" s="13">
        <f>IF(O$5="","","●")</f>
      </c>
      <c r="P6" s="13">
        <f>IF(P$5="","","●")</f>
      </c>
      <c r="Q6" s="13">
        <f>IF(Q$5="","","●")</f>
      </c>
      <c r="R6" s="13">
        <f>IF(R$5="","","●")</f>
      </c>
      <c r="S6" s="13">
        <f>IF(S$5="","","●")</f>
      </c>
      <c r="T6" s="13">
        <f>IF(T$5="","","●")</f>
      </c>
      <c r="U6" s="13">
        <f>IF(U$5="","","●")</f>
      </c>
      <c r="V6" s="13">
        <f>IF(V$5="","","●")</f>
      </c>
      <c r="W6" s="13">
        <f>IF(W$5="","","●")</f>
      </c>
      <c r="X6" s="13">
        <f>IF(X$5="","","●")</f>
      </c>
      <c r="Y6" s="13">
        <f>IF(Y$5="","","●")</f>
      </c>
      <c r="Z6" s="13">
        <f>IF(Z$5="","","●")</f>
      </c>
      <c r="AA6" s="13">
        <f>IF(AA$5="","","●")</f>
      </c>
      <c r="AB6" s="13">
        <f>IF(AB$5="","","●")</f>
      </c>
      <c r="AC6" s="13">
        <f>IF(AC$5="","","●")</f>
      </c>
      <c r="AD6" s="13">
        <f>IF(AD$5="","","●")</f>
      </c>
      <c r="AE6" s="13">
        <f>IF(AE$5="","","●")</f>
      </c>
      <c r="AF6" s="13">
        <f>IF(AF$5="","","●")</f>
      </c>
      <c r="AG6" s="13">
        <f>IF(AG$5="","","●")</f>
      </c>
      <c r="AH6" s="8"/>
      <c r="AI6" s="8"/>
      <c r="AJ6" s="8"/>
      <c r="AK6" s="8"/>
      <c r="AL6" s="8"/>
    </row>
    <row r="7" ht="19" customHeight="1" spans="1:38" x14ac:dyDescent="0.25">
      <c r="A7" s="14">
        <f>IF(設定!C4="○","●","")</f>
      </c>
      <c r="B7" s="15">
        <f>IF(設定!B4="","",設定!B4)</f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7">
        <f>COUNTIF(C7:AG7,"A")+COUNTIF(C7:AG7,"B")+COUNTIF(C7:AG7,"F")</f>
      </c>
      <c r="AI7" s="17">
        <f>COUNTIF(C7:AG7,"×")</f>
      </c>
      <c r="AJ7" s="17">
        <f>COUNTIF(C7:AG7,"有")</f>
      </c>
      <c r="AK7" s="18">
        <f>IF(設定!B4="","",AH7*設定!D4)</f>
      </c>
      <c r="AL7" s="17">
        <f>IF(設定!B4="","",AI7-設定!$G$4)</f>
      </c>
    </row>
    <row r="8" ht="19" customHeight="1" spans="1:38" x14ac:dyDescent="0.25">
      <c r="A8" s="14">
        <f>IF(設定!C5="○","●","")</f>
      </c>
      <c r="B8" s="15">
        <f>IF(設定!B5="","",設定!B5)</f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7">
        <f>COUNTIF(C8:AG8,"A")+COUNTIF(C8:AG8,"B")+COUNTIF(C8:AG8,"F")</f>
      </c>
      <c r="AI8" s="17">
        <f>COUNTIF(C8:AG8,"×")</f>
      </c>
      <c r="AJ8" s="17">
        <f>COUNTIF(C8:AG8,"有")</f>
      </c>
      <c r="AK8" s="18">
        <f>IF(設定!B5="","",AH8*設定!D5)</f>
      </c>
      <c r="AL8" s="17">
        <f>IF(設定!B5="","",AI8-設定!$G$4)</f>
      </c>
    </row>
    <row r="9" ht="19" customHeight="1" spans="1:38" x14ac:dyDescent="0.25">
      <c r="A9" s="14">
        <f>IF(設定!C6="○","●","")</f>
      </c>
      <c r="B9" s="15">
        <f>IF(設定!B6="","",設定!B6)</f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7">
        <f>COUNTIF(C9:AG9,"A")+COUNTIF(C9:AG9,"B")+COUNTIF(C9:AG9,"F")</f>
      </c>
      <c r="AI9" s="17">
        <f>COUNTIF(C9:AG9,"×")</f>
      </c>
      <c r="AJ9" s="17">
        <f>COUNTIF(C9:AG9,"有")</f>
      </c>
      <c r="AK9" s="18">
        <f>IF(設定!B6="","",AH9*設定!D6)</f>
      </c>
      <c r="AL9" s="17">
        <f>IF(設定!B6="","",AI9-設定!$G$4)</f>
      </c>
    </row>
    <row r="10" ht="19" customHeight="1" spans="1:38" x14ac:dyDescent="0.25">
      <c r="A10" s="14">
        <f>IF(設定!C7="○","●","")</f>
      </c>
      <c r="B10" s="15">
        <f>IF(設定!B7="","",設定!B7)</f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7">
        <f>COUNTIF(C10:AG10,"A")+COUNTIF(C10:AG10,"B")+COUNTIF(C10:AG10,"F")</f>
      </c>
      <c r="AI10" s="17">
        <f>COUNTIF(C10:AG10,"×")</f>
      </c>
      <c r="AJ10" s="17">
        <f>COUNTIF(C10:AG10,"有")</f>
      </c>
      <c r="AK10" s="18">
        <f>IF(設定!B7="","",AH10*設定!D7)</f>
      </c>
      <c r="AL10" s="17">
        <f>IF(設定!B7="","",AI10-設定!$G$4)</f>
      </c>
    </row>
    <row r="11" ht="19" customHeight="1" spans="1:38" x14ac:dyDescent="0.25">
      <c r="A11" s="14">
        <f>IF(設定!C8="○","●","")</f>
      </c>
      <c r="B11" s="15">
        <f>IF(設定!B8="","",設定!B8)</f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7">
        <f>COUNTIF(C11:AG11,"A")+COUNTIF(C11:AG11,"B")+COUNTIF(C11:AG11,"F")</f>
      </c>
      <c r="AI11" s="17">
        <f>COUNTIF(C11:AG11,"×")</f>
      </c>
      <c r="AJ11" s="17">
        <f>COUNTIF(C11:AG11,"有")</f>
      </c>
      <c r="AK11" s="18">
        <f>IF(設定!B8="","",AH11*設定!D8)</f>
      </c>
      <c r="AL11" s="17">
        <f>IF(設定!B8="","",AI11-設定!$G$4)</f>
      </c>
    </row>
    <row r="12" ht="19" customHeight="1" spans="1:38" x14ac:dyDescent="0.25">
      <c r="A12" s="14">
        <f>IF(設定!C9="○","●","")</f>
      </c>
      <c r="B12" s="15">
        <f>IF(設定!B9="","",設定!B9)</f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7">
        <f>COUNTIF(C12:AG12,"A")+COUNTIF(C12:AG12,"B")+COUNTIF(C12:AG12,"F")</f>
      </c>
      <c r="AI12" s="17">
        <f>COUNTIF(C12:AG12,"×")</f>
      </c>
      <c r="AJ12" s="17">
        <f>COUNTIF(C12:AG12,"有")</f>
      </c>
      <c r="AK12" s="18">
        <f>IF(設定!B9="","",AH12*設定!D9)</f>
      </c>
      <c r="AL12" s="17">
        <f>IF(設定!B9="","",AI12-設定!$G$4)</f>
      </c>
    </row>
    <row r="13" ht="19" customHeight="1" spans="1:38" x14ac:dyDescent="0.25">
      <c r="A13" s="14">
        <f>IF(設定!C10="○","●","")</f>
      </c>
      <c r="B13" s="15">
        <f>IF(設定!B10="","",設定!B10)</f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7">
        <f>COUNTIF(C13:AG13,"A")+COUNTIF(C13:AG13,"B")+COUNTIF(C13:AG13,"F")</f>
      </c>
      <c r="AI13" s="17">
        <f>COUNTIF(C13:AG13,"×")</f>
      </c>
      <c r="AJ13" s="17">
        <f>COUNTIF(C13:AG13,"有")</f>
      </c>
      <c r="AK13" s="18">
        <f>IF(設定!B10="","",AH13*設定!D10)</f>
      </c>
      <c r="AL13" s="17">
        <f>IF(設定!B10="","",AI13-設定!$G$4)</f>
      </c>
    </row>
    <row r="14" ht="19" customHeight="1" spans="1:38" x14ac:dyDescent="0.25">
      <c r="A14" s="14">
        <f>IF(設定!C11="○","●","")</f>
      </c>
      <c r="B14" s="15">
        <f>IF(設定!B11="","",設定!B11)</f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7">
        <f>COUNTIF(C14:AG14,"A")+COUNTIF(C14:AG14,"B")+COUNTIF(C14:AG14,"F")</f>
      </c>
      <c r="AI14" s="17">
        <f>COUNTIF(C14:AG14,"×")</f>
      </c>
      <c r="AJ14" s="17">
        <f>COUNTIF(C14:AG14,"有")</f>
      </c>
      <c r="AK14" s="18">
        <f>IF(設定!B11="","",AH14*設定!D11)</f>
      </c>
      <c r="AL14" s="17">
        <f>IF(設定!B11="","",AI14-設定!$G$4)</f>
      </c>
    </row>
    <row r="15" ht="19" customHeight="1" spans="1:38" x14ac:dyDescent="0.25">
      <c r="A15" s="14">
        <f>IF(設定!C12="○","●","")</f>
      </c>
      <c r="B15" s="15">
        <f>IF(設定!B12="","",設定!B12)</f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7">
        <f>COUNTIF(C15:AG15,"A")+COUNTIF(C15:AG15,"B")+COUNTIF(C15:AG15,"F")</f>
      </c>
      <c r="AI15" s="17">
        <f>COUNTIF(C15:AG15,"×")</f>
      </c>
      <c r="AJ15" s="17">
        <f>COUNTIF(C15:AG15,"有")</f>
      </c>
      <c r="AK15" s="18">
        <f>IF(設定!B12="","",AH15*設定!D12)</f>
      </c>
      <c r="AL15" s="17">
        <f>IF(設定!B12="","",AI15-設定!$G$4)</f>
      </c>
    </row>
    <row r="16" ht="19" customHeight="1" spans="1:38" x14ac:dyDescent="0.25">
      <c r="A16" s="14">
        <f>IF(設定!C13="○","●","")</f>
      </c>
      <c r="B16" s="15">
        <f>IF(設定!B13="","",設定!B13)</f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7">
        <f>COUNTIF(C16:AG16,"A")+COUNTIF(C16:AG16,"B")+COUNTIF(C16:AG16,"F")</f>
      </c>
      <c r="AI16" s="17">
        <f>COUNTIF(C16:AG16,"×")</f>
      </c>
      <c r="AJ16" s="17">
        <f>COUNTIF(C16:AG16,"有")</f>
      </c>
      <c r="AK16" s="18">
        <f>IF(設定!B13="","",AH16*設定!D13)</f>
      </c>
      <c r="AL16" s="17">
        <f>IF(設定!B13="","",AI16-設定!$G$4)</f>
      </c>
    </row>
    <row r="17" ht="19" customHeight="1" spans="1:38" x14ac:dyDescent="0.25">
      <c r="A17" s="14">
        <f>IF(設定!C14="○","●","")</f>
      </c>
      <c r="B17" s="15">
        <f>IF(設定!B14="","",設定!B14)</f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7">
        <f>COUNTIF(C17:AG17,"A")+COUNTIF(C17:AG17,"B")+COUNTIF(C17:AG17,"F")</f>
      </c>
      <c r="AI17" s="17">
        <f>COUNTIF(C17:AG17,"×")</f>
      </c>
      <c r="AJ17" s="17">
        <f>COUNTIF(C17:AG17,"有")</f>
      </c>
      <c r="AK17" s="18">
        <f>IF(設定!B14="","",AH17*設定!D14)</f>
      </c>
      <c r="AL17" s="17">
        <f>IF(設定!B14="","",AI17-設定!$G$4)</f>
      </c>
    </row>
    <row r="18" ht="19" customHeight="1" spans="1:38" x14ac:dyDescent="0.25">
      <c r="A18" s="14">
        <f>IF(設定!C15="○","●","")</f>
      </c>
      <c r="B18" s="15">
        <f>IF(設定!B15="","",設定!B15)</f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7">
        <f>COUNTIF(C18:AG18,"A")+COUNTIF(C18:AG18,"B")+COUNTIF(C18:AG18,"F")</f>
      </c>
      <c r="AI18" s="17">
        <f>COUNTIF(C18:AG18,"×")</f>
      </c>
      <c r="AJ18" s="17">
        <f>COUNTIF(C18:AG18,"有")</f>
      </c>
      <c r="AK18" s="18">
        <f>IF(設定!B15="","",AH18*設定!D15)</f>
      </c>
      <c r="AL18" s="17">
        <f>IF(設定!B15="","",AI18-設定!$G$4)</f>
      </c>
    </row>
    <row r="19" ht="19" customHeight="1" spans="1:38" x14ac:dyDescent="0.25">
      <c r="A19" s="14">
        <f>IF(設定!C16="○","●","")</f>
      </c>
      <c r="B19" s="15">
        <f>IF(設定!B16="","",設定!B16)</f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7">
        <f>COUNTIF(C19:AG19,"A")+COUNTIF(C19:AG19,"B")+COUNTIF(C19:AG19,"F")</f>
      </c>
      <c r="AI19" s="17">
        <f>COUNTIF(C19:AG19,"×")</f>
      </c>
      <c r="AJ19" s="17">
        <f>COUNTIF(C19:AG19,"有")</f>
      </c>
      <c r="AK19" s="18">
        <f>IF(設定!B16="","",AH19*設定!D16)</f>
      </c>
      <c r="AL19" s="17">
        <f>IF(設定!B16="","",AI19-設定!$G$4)</f>
      </c>
    </row>
    <row r="20" ht="19" customHeight="1" spans="1:38" x14ac:dyDescent="0.25">
      <c r="A20" s="14">
        <f>IF(設定!C17="○","●","")</f>
      </c>
      <c r="B20" s="15">
        <f>IF(設定!B17="","",設定!B17)</f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7">
        <f>COUNTIF(C20:AG20,"A")+COUNTIF(C20:AG20,"B")+COUNTIF(C20:AG20,"F")</f>
      </c>
      <c r="AI20" s="17">
        <f>COUNTIF(C20:AG20,"×")</f>
      </c>
      <c r="AJ20" s="17">
        <f>COUNTIF(C20:AG20,"有")</f>
      </c>
      <c r="AK20" s="18">
        <f>IF(設定!B17="","",AH20*設定!D17)</f>
      </c>
      <c r="AL20" s="17">
        <f>IF(設定!B17="","",AI20-設定!$G$4)</f>
      </c>
    </row>
    <row r="21" ht="19" customHeight="1" spans="1:38" x14ac:dyDescent="0.25">
      <c r="A21" s="14">
        <f>IF(設定!C18="○","●","")</f>
      </c>
      <c r="B21" s="15">
        <f>IF(設定!B18="","",設定!B18)</f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7">
        <f>COUNTIF(C21:AG21,"A")+COUNTIF(C21:AG21,"B")+COUNTIF(C21:AG21,"F")</f>
      </c>
      <c r="AI21" s="17">
        <f>COUNTIF(C21:AG21,"×")</f>
      </c>
      <c r="AJ21" s="17">
        <f>COUNTIF(C21:AG21,"有")</f>
      </c>
      <c r="AK21" s="18">
        <f>IF(設定!B18="","",AH21*設定!D18)</f>
      </c>
      <c r="AL21" s="17">
        <f>IF(設定!B18="","",AI21-設定!$G$4)</f>
      </c>
    </row>
    <row r="23" ht="18" customHeight="1" spans="1:33" x14ac:dyDescent="0.25">
      <c r="A23" s="19" t="s">
        <v>53</v>
      </c>
      <c r="B23" s="19"/>
      <c r="C23" s="20">
        <f>IF(C$5="","",COUNTIF(C7:C21,"A")+COUNTIF(C7:C21,"B")+COUNTIF(C7:C21,"F"))</f>
      </c>
      <c r="D23" s="20">
        <f>IF(D$5="","",COUNTIF(D7:D21,"A")+COUNTIF(D7:D21,"B")+COUNTIF(D7:D21,"F"))</f>
      </c>
      <c r="E23" s="20">
        <f>IF(E$5="","",COUNTIF(E7:E21,"A")+COUNTIF(E7:E21,"B")+COUNTIF(E7:E21,"F"))</f>
      </c>
      <c r="F23" s="20">
        <f>IF(F$5="","",COUNTIF(F7:F21,"A")+COUNTIF(F7:F21,"B")+COUNTIF(F7:F21,"F"))</f>
      </c>
      <c r="G23" s="20">
        <f>IF(G$5="","",COUNTIF(G7:G21,"A")+COUNTIF(G7:G21,"B")+COUNTIF(G7:G21,"F"))</f>
      </c>
      <c r="H23" s="20">
        <f>IF(H$5="","",COUNTIF(H7:H21,"A")+COUNTIF(H7:H21,"B")+COUNTIF(H7:H21,"F"))</f>
      </c>
      <c r="I23" s="20">
        <f>IF(I$5="","",COUNTIF(I7:I21,"A")+COUNTIF(I7:I21,"B")+COUNTIF(I7:I21,"F"))</f>
      </c>
      <c r="J23" s="20">
        <f>IF(J$5="","",COUNTIF(J7:J21,"A")+COUNTIF(J7:J21,"B")+COUNTIF(J7:J21,"F"))</f>
      </c>
      <c r="K23" s="20">
        <f>IF(K$5="","",COUNTIF(K7:K21,"A")+COUNTIF(K7:K21,"B")+COUNTIF(K7:K21,"F"))</f>
      </c>
      <c r="L23" s="20">
        <f>IF(L$5="","",COUNTIF(L7:L21,"A")+COUNTIF(L7:L21,"B")+COUNTIF(L7:L21,"F"))</f>
      </c>
      <c r="M23" s="20">
        <f>IF(M$5="","",COUNTIF(M7:M21,"A")+COUNTIF(M7:M21,"B")+COUNTIF(M7:M21,"F"))</f>
      </c>
      <c r="N23" s="20">
        <f>IF(N$5="","",COUNTIF(N7:N21,"A")+COUNTIF(N7:N21,"B")+COUNTIF(N7:N21,"F"))</f>
      </c>
      <c r="O23" s="20">
        <f>IF(O$5="","",COUNTIF(O7:O21,"A")+COUNTIF(O7:O21,"B")+COUNTIF(O7:O21,"F"))</f>
      </c>
      <c r="P23" s="20">
        <f>IF(P$5="","",COUNTIF(P7:P21,"A")+COUNTIF(P7:P21,"B")+COUNTIF(P7:P21,"F"))</f>
      </c>
      <c r="Q23" s="20">
        <f>IF(Q$5="","",COUNTIF(Q7:Q21,"A")+COUNTIF(Q7:Q21,"B")+COUNTIF(Q7:Q21,"F"))</f>
      </c>
      <c r="R23" s="20">
        <f>IF(R$5="","",COUNTIF(R7:R21,"A")+COUNTIF(R7:R21,"B")+COUNTIF(R7:R21,"F"))</f>
      </c>
      <c r="S23" s="20">
        <f>IF(S$5="","",COUNTIF(S7:S21,"A")+COUNTIF(S7:S21,"B")+COUNTIF(S7:S21,"F"))</f>
      </c>
      <c r="T23" s="20">
        <f>IF(T$5="","",COUNTIF(T7:T21,"A")+COUNTIF(T7:T21,"B")+COUNTIF(T7:T21,"F"))</f>
      </c>
      <c r="U23" s="20">
        <f>IF(U$5="","",COUNTIF(U7:U21,"A")+COUNTIF(U7:U21,"B")+COUNTIF(U7:U21,"F"))</f>
      </c>
      <c r="V23" s="20">
        <f>IF(V$5="","",COUNTIF(V7:V21,"A")+COUNTIF(V7:V21,"B")+COUNTIF(V7:V21,"F"))</f>
      </c>
      <c r="W23" s="20">
        <f>IF(W$5="","",COUNTIF(W7:W21,"A")+COUNTIF(W7:W21,"B")+COUNTIF(W7:W21,"F"))</f>
      </c>
      <c r="X23" s="20">
        <f>IF(X$5="","",COUNTIF(X7:X21,"A")+COUNTIF(X7:X21,"B")+COUNTIF(X7:X21,"F"))</f>
      </c>
      <c r="Y23" s="20">
        <f>IF(Y$5="","",COUNTIF(Y7:Y21,"A")+COUNTIF(Y7:Y21,"B")+COUNTIF(Y7:Y21,"F"))</f>
      </c>
      <c r="Z23" s="20">
        <f>IF(Z$5="","",COUNTIF(Z7:Z21,"A")+COUNTIF(Z7:Z21,"B")+COUNTIF(Z7:Z21,"F"))</f>
      </c>
      <c r="AA23" s="20">
        <f>IF(AA$5="","",COUNTIF(AA7:AA21,"A")+COUNTIF(AA7:AA21,"B")+COUNTIF(AA7:AA21,"F"))</f>
      </c>
      <c r="AB23" s="20">
        <f>IF(AB$5="","",COUNTIF(AB7:AB21,"A")+COUNTIF(AB7:AB21,"B")+COUNTIF(AB7:AB21,"F"))</f>
      </c>
      <c r="AC23" s="20">
        <f>IF(AC$5="","",COUNTIF(AC7:AC21,"A")+COUNTIF(AC7:AC21,"B")+COUNTIF(AC7:AC21,"F"))</f>
      </c>
      <c r="AD23" s="20">
        <f>IF(AD$5="","",COUNTIF(AD7:AD21,"A")+COUNTIF(AD7:AD21,"B")+COUNTIF(AD7:AD21,"F"))</f>
      </c>
      <c r="AE23" s="20">
        <f>IF(AE$5="","",COUNTIF(AE7:AE21,"A")+COUNTIF(AE7:AE21,"B")+COUNTIF(AE7:AE21,"F"))</f>
      </c>
      <c r="AF23" s="20">
        <f>IF(AF$5="","",COUNTIF(AF7:AF21,"A")+COUNTIF(AF7:AF21,"B")+COUNTIF(AF7:AF21,"F"))</f>
      </c>
      <c r="AG23" s="20">
        <f>IF(AG$5="","",COUNTIF(AG7:AG21,"A")+COUNTIF(AG7:AG21,"B")+COUNTIF(AG7:AG21,"F"))</f>
      </c>
    </row>
    <row r="24" ht="18" customHeight="1" spans="1:33" x14ac:dyDescent="0.25">
      <c r="A24" s="19" t="s">
        <v>54</v>
      </c>
      <c r="B24" s="19"/>
      <c r="C24" s="20">
        <f>IF(C$5="","",COUNTIF(C7:C21,"A")+COUNTIF(C7:C21,"F"))</f>
      </c>
      <c r="D24" s="20">
        <f>IF(D$5="","",COUNTIF(D7:D21,"A")+COUNTIF(D7:D21,"F"))</f>
      </c>
      <c r="E24" s="20">
        <f>IF(E$5="","",COUNTIF(E7:E21,"A")+COUNTIF(E7:E21,"F"))</f>
      </c>
      <c r="F24" s="20">
        <f>IF(F$5="","",COUNTIF(F7:F21,"A")+COUNTIF(F7:F21,"F"))</f>
      </c>
      <c r="G24" s="20">
        <f>IF(G$5="","",COUNTIF(G7:G21,"A")+COUNTIF(G7:G21,"F"))</f>
      </c>
      <c r="H24" s="20">
        <f>IF(H$5="","",COUNTIF(H7:H21,"A")+COUNTIF(H7:H21,"F"))</f>
      </c>
      <c r="I24" s="20">
        <f>IF(I$5="","",COUNTIF(I7:I21,"A")+COUNTIF(I7:I21,"F"))</f>
      </c>
      <c r="J24" s="20">
        <f>IF(J$5="","",COUNTIF(J7:J21,"A")+COUNTIF(J7:J21,"F"))</f>
      </c>
      <c r="K24" s="20">
        <f>IF(K$5="","",COUNTIF(K7:K21,"A")+COUNTIF(K7:K21,"F"))</f>
      </c>
      <c r="L24" s="20">
        <f>IF(L$5="","",COUNTIF(L7:L21,"A")+COUNTIF(L7:L21,"F"))</f>
      </c>
      <c r="M24" s="20">
        <f>IF(M$5="","",COUNTIF(M7:M21,"A")+COUNTIF(M7:M21,"F"))</f>
      </c>
      <c r="N24" s="20">
        <f>IF(N$5="","",COUNTIF(N7:N21,"A")+COUNTIF(N7:N21,"F"))</f>
      </c>
      <c r="O24" s="20">
        <f>IF(O$5="","",COUNTIF(O7:O21,"A")+COUNTIF(O7:O21,"F"))</f>
      </c>
      <c r="P24" s="20">
        <f>IF(P$5="","",COUNTIF(P7:P21,"A")+COUNTIF(P7:P21,"F"))</f>
      </c>
      <c r="Q24" s="20">
        <f>IF(Q$5="","",COUNTIF(Q7:Q21,"A")+COUNTIF(Q7:Q21,"F"))</f>
      </c>
      <c r="R24" s="20">
        <f>IF(R$5="","",COUNTIF(R7:R21,"A")+COUNTIF(R7:R21,"F"))</f>
      </c>
      <c r="S24" s="20">
        <f>IF(S$5="","",COUNTIF(S7:S21,"A")+COUNTIF(S7:S21,"F"))</f>
      </c>
      <c r="T24" s="20">
        <f>IF(T$5="","",COUNTIF(T7:T21,"A")+COUNTIF(T7:T21,"F"))</f>
      </c>
      <c r="U24" s="20">
        <f>IF(U$5="","",COUNTIF(U7:U21,"A")+COUNTIF(U7:U21,"F"))</f>
      </c>
      <c r="V24" s="20">
        <f>IF(V$5="","",COUNTIF(V7:V21,"A")+COUNTIF(V7:V21,"F"))</f>
      </c>
      <c r="W24" s="20">
        <f>IF(W$5="","",COUNTIF(W7:W21,"A")+COUNTIF(W7:W21,"F"))</f>
      </c>
      <c r="X24" s="20">
        <f>IF(X$5="","",COUNTIF(X7:X21,"A")+COUNTIF(X7:X21,"F"))</f>
      </c>
      <c r="Y24" s="20">
        <f>IF(Y$5="","",COUNTIF(Y7:Y21,"A")+COUNTIF(Y7:Y21,"F"))</f>
      </c>
      <c r="Z24" s="20">
        <f>IF(Z$5="","",COUNTIF(Z7:Z21,"A")+COUNTIF(Z7:Z21,"F"))</f>
      </c>
      <c r="AA24" s="20">
        <f>IF(AA$5="","",COUNTIF(AA7:AA21,"A")+COUNTIF(AA7:AA21,"F"))</f>
      </c>
      <c r="AB24" s="20">
        <f>IF(AB$5="","",COUNTIF(AB7:AB21,"A")+COUNTIF(AB7:AB21,"F"))</f>
      </c>
      <c r="AC24" s="20">
        <f>IF(AC$5="","",COUNTIF(AC7:AC21,"A")+COUNTIF(AC7:AC21,"F"))</f>
      </c>
      <c r="AD24" s="20">
        <f>IF(AD$5="","",COUNTIF(AD7:AD21,"A")+COUNTIF(AD7:AD21,"F"))</f>
      </c>
      <c r="AE24" s="20">
        <f>IF(AE$5="","",COUNTIF(AE7:AE21,"A")+COUNTIF(AE7:AE21,"F"))</f>
      </c>
      <c r="AF24" s="20">
        <f>IF(AF$5="","",COUNTIF(AF7:AF21,"A")+COUNTIF(AF7:AF21,"F"))</f>
      </c>
      <c r="AG24" s="20">
        <f>IF(AG$5="","",COUNTIF(AG7:AG21,"A")+COUNTIF(AG7:AG21,"F"))</f>
      </c>
    </row>
    <row r="25" ht="18" customHeight="1" spans="1:33" x14ac:dyDescent="0.25">
      <c r="A25" s="19" t="s">
        <v>55</v>
      </c>
      <c r="B25" s="19"/>
      <c r="C25" s="20">
        <f>IF(C$5="","",COUNTIF(C7:C21,"B")+COUNTIF(C7:C21,"F"))</f>
      </c>
      <c r="D25" s="20">
        <f>IF(D$5="","",COUNTIF(D7:D21,"B")+COUNTIF(D7:D21,"F"))</f>
      </c>
      <c r="E25" s="20">
        <f>IF(E$5="","",COUNTIF(E7:E21,"B")+COUNTIF(E7:E21,"F"))</f>
      </c>
      <c r="F25" s="20">
        <f>IF(F$5="","",COUNTIF(F7:F21,"B")+COUNTIF(F7:F21,"F"))</f>
      </c>
      <c r="G25" s="20">
        <f>IF(G$5="","",COUNTIF(G7:G21,"B")+COUNTIF(G7:G21,"F"))</f>
      </c>
      <c r="H25" s="20">
        <f>IF(H$5="","",COUNTIF(H7:H21,"B")+COUNTIF(H7:H21,"F"))</f>
      </c>
      <c r="I25" s="20">
        <f>IF(I$5="","",COUNTIF(I7:I21,"B")+COUNTIF(I7:I21,"F"))</f>
      </c>
      <c r="J25" s="20">
        <f>IF(J$5="","",COUNTIF(J7:J21,"B")+COUNTIF(J7:J21,"F"))</f>
      </c>
      <c r="K25" s="20">
        <f>IF(K$5="","",COUNTIF(K7:K21,"B")+COUNTIF(K7:K21,"F"))</f>
      </c>
      <c r="L25" s="20">
        <f>IF(L$5="","",COUNTIF(L7:L21,"B")+COUNTIF(L7:L21,"F"))</f>
      </c>
      <c r="M25" s="20">
        <f>IF(M$5="","",COUNTIF(M7:M21,"B")+COUNTIF(M7:M21,"F"))</f>
      </c>
      <c r="N25" s="20">
        <f>IF(N$5="","",COUNTIF(N7:N21,"B")+COUNTIF(N7:N21,"F"))</f>
      </c>
      <c r="O25" s="20">
        <f>IF(O$5="","",COUNTIF(O7:O21,"B")+COUNTIF(O7:O21,"F"))</f>
      </c>
      <c r="P25" s="20">
        <f>IF(P$5="","",COUNTIF(P7:P21,"B")+COUNTIF(P7:P21,"F"))</f>
      </c>
      <c r="Q25" s="20">
        <f>IF(Q$5="","",COUNTIF(Q7:Q21,"B")+COUNTIF(Q7:Q21,"F"))</f>
      </c>
      <c r="R25" s="20">
        <f>IF(R$5="","",COUNTIF(R7:R21,"B")+COUNTIF(R7:R21,"F"))</f>
      </c>
      <c r="S25" s="20">
        <f>IF(S$5="","",COUNTIF(S7:S21,"B")+COUNTIF(S7:S21,"F"))</f>
      </c>
      <c r="T25" s="20">
        <f>IF(T$5="","",COUNTIF(T7:T21,"B")+COUNTIF(T7:T21,"F"))</f>
      </c>
      <c r="U25" s="20">
        <f>IF(U$5="","",COUNTIF(U7:U21,"B")+COUNTIF(U7:U21,"F"))</f>
      </c>
      <c r="V25" s="20">
        <f>IF(V$5="","",COUNTIF(V7:V21,"B")+COUNTIF(V7:V21,"F"))</f>
      </c>
      <c r="W25" s="20">
        <f>IF(W$5="","",COUNTIF(W7:W21,"B")+COUNTIF(W7:W21,"F"))</f>
      </c>
      <c r="X25" s="20">
        <f>IF(X$5="","",COUNTIF(X7:X21,"B")+COUNTIF(X7:X21,"F"))</f>
      </c>
      <c r="Y25" s="20">
        <f>IF(Y$5="","",COUNTIF(Y7:Y21,"B")+COUNTIF(Y7:Y21,"F"))</f>
      </c>
      <c r="Z25" s="20">
        <f>IF(Z$5="","",COUNTIF(Z7:Z21,"B")+COUNTIF(Z7:Z21,"F"))</f>
      </c>
      <c r="AA25" s="20">
        <f>IF(AA$5="","",COUNTIF(AA7:AA21,"B")+COUNTIF(AA7:AA21,"F"))</f>
      </c>
      <c r="AB25" s="20">
        <f>IF(AB$5="","",COUNTIF(AB7:AB21,"B")+COUNTIF(AB7:AB21,"F"))</f>
      </c>
      <c r="AC25" s="20">
        <f>IF(AC$5="","",COUNTIF(AC7:AC21,"B")+COUNTIF(AC7:AC21,"F"))</f>
      </c>
      <c r="AD25" s="20">
        <f>IF(AD$5="","",COUNTIF(AD7:AD21,"B")+COUNTIF(AD7:AD21,"F"))</f>
      </c>
      <c r="AE25" s="20">
        <f>IF(AE$5="","",COUNTIF(AE7:AE21,"B")+COUNTIF(AE7:AE21,"F"))</f>
      </c>
      <c r="AF25" s="20">
        <f>IF(AF$5="","",COUNTIF(AF7:AF21,"B")+COUNTIF(AF7:AF21,"F"))</f>
      </c>
      <c r="AG25" s="20">
        <f>IF(AG$5="","",COUNTIF(AG7:AG21,"B")+COUNTIF(AG7:AG21,"F"))</f>
      </c>
    </row>
    <row r="26" ht="18" customHeight="1" spans="1:33" x14ac:dyDescent="0.25">
      <c r="A26" s="19" t="s">
        <v>56</v>
      </c>
      <c r="B26" s="19"/>
      <c r="C26" s="20">
        <f>IF(C$5="","",SUMPRODUCT((設定!$C$4:$C$18="○")*((C7:C21="A")+(C7:C21="B")+(C7:C21="F"))))</f>
      </c>
      <c r="D26" s="20">
        <f>IF(D$5="","",SUMPRODUCT((設定!$C$4:$C$18="○")*((D7:D21="A")+(D7:D21="B")+(D7:D21="F"))))</f>
      </c>
      <c r="E26" s="20">
        <f>IF(E$5="","",SUMPRODUCT((設定!$C$4:$C$18="○")*((E7:E21="A")+(E7:E21="B")+(E7:E21="F"))))</f>
      </c>
      <c r="F26" s="20">
        <f>IF(F$5="","",SUMPRODUCT((設定!$C$4:$C$18="○")*((F7:F21="A")+(F7:F21="B")+(F7:F21="F"))))</f>
      </c>
      <c r="G26" s="20">
        <f>IF(G$5="","",SUMPRODUCT((設定!$C$4:$C$18="○")*((G7:G21="A")+(G7:G21="B")+(G7:G21="F"))))</f>
      </c>
      <c r="H26" s="20">
        <f>IF(H$5="","",SUMPRODUCT((設定!$C$4:$C$18="○")*((H7:H21="A")+(H7:H21="B")+(H7:H21="F"))))</f>
      </c>
      <c r="I26" s="20">
        <f>IF(I$5="","",SUMPRODUCT((設定!$C$4:$C$18="○")*((I7:I21="A")+(I7:I21="B")+(I7:I21="F"))))</f>
      </c>
      <c r="J26" s="20">
        <f>IF(J$5="","",SUMPRODUCT((設定!$C$4:$C$18="○")*((J7:J21="A")+(J7:J21="B")+(J7:J21="F"))))</f>
      </c>
      <c r="K26" s="20">
        <f>IF(K$5="","",SUMPRODUCT((設定!$C$4:$C$18="○")*((K7:K21="A")+(K7:K21="B")+(K7:K21="F"))))</f>
      </c>
      <c r="L26" s="20">
        <f>IF(L$5="","",SUMPRODUCT((設定!$C$4:$C$18="○")*((L7:L21="A")+(L7:L21="B")+(L7:L21="F"))))</f>
      </c>
      <c r="M26" s="20">
        <f>IF(M$5="","",SUMPRODUCT((設定!$C$4:$C$18="○")*((M7:M21="A")+(M7:M21="B")+(M7:M21="F"))))</f>
      </c>
      <c r="N26" s="20">
        <f>IF(N$5="","",SUMPRODUCT((設定!$C$4:$C$18="○")*((N7:N21="A")+(N7:N21="B")+(N7:N21="F"))))</f>
      </c>
      <c r="O26" s="20">
        <f>IF(O$5="","",SUMPRODUCT((設定!$C$4:$C$18="○")*((O7:O21="A")+(O7:O21="B")+(O7:O21="F"))))</f>
      </c>
      <c r="P26" s="20">
        <f>IF(P$5="","",SUMPRODUCT((設定!$C$4:$C$18="○")*((P7:P21="A")+(P7:P21="B")+(P7:P21="F"))))</f>
      </c>
      <c r="Q26" s="20">
        <f>IF(Q$5="","",SUMPRODUCT((設定!$C$4:$C$18="○")*((Q7:Q21="A")+(Q7:Q21="B")+(Q7:Q21="F"))))</f>
      </c>
      <c r="R26" s="20">
        <f>IF(R$5="","",SUMPRODUCT((設定!$C$4:$C$18="○")*((R7:R21="A")+(R7:R21="B")+(R7:R21="F"))))</f>
      </c>
      <c r="S26" s="20">
        <f>IF(S$5="","",SUMPRODUCT((設定!$C$4:$C$18="○")*((S7:S21="A")+(S7:S21="B")+(S7:S21="F"))))</f>
      </c>
      <c r="T26" s="20">
        <f>IF(T$5="","",SUMPRODUCT((設定!$C$4:$C$18="○")*((T7:T21="A")+(T7:T21="B")+(T7:T21="F"))))</f>
      </c>
      <c r="U26" s="20">
        <f>IF(U$5="","",SUMPRODUCT((設定!$C$4:$C$18="○")*((U7:U21="A")+(U7:U21="B")+(U7:U21="F"))))</f>
      </c>
      <c r="V26" s="20">
        <f>IF(V$5="","",SUMPRODUCT((設定!$C$4:$C$18="○")*((V7:V21="A")+(V7:V21="B")+(V7:V21="F"))))</f>
      </c>
      <c r="W26" s="20">
        <f>IF(W$5="","",SUMPRODUCT((設定!$C$4:$C$18="○")*((W7:W21="A")+(W7:W21="B")+(W7:W21="F"))))</f>
      </c>
      <c r="X26" s="20">
        <f>IF(X$5="","",SUMPRODUCT((設定!$C$4:$C$18="○")*((X7:X21="A")+(X7:X21="B")+(X7:X21="F"))))</f>
      </c>
      <c r="Y26" s="20">
        <f>IF(Y$5="","",SUMPRODUCT((設定!$C$4:$C$18="○")*((Y7:Y21="A")+(Y7:Y21="B")+(Y7:Y21="F"))))</f>
      </c>
      <c r="Z26" s="20">
        <f>IF(Z$5="","",SUMPRODUCT((設定!$C$4:$C$18="○")*((Z7:Z21="A")+(Z7:Z21="B")+(Z7:Z21="F"))))</f>
      </c>
      <c r="AA26" s="20">
        <f>IF(AA$5="","",SUMPRODUCT((設定!$C$4:$C$18="○")*((AA7:AA21="A")+(AA7:AA21="B")+(AA7:AA21="F"))))</f>
      </c>
      <c r="AB26" s="20">
        <f>IF(AB$5="","",SUMPRODUCT((設定!$C$4:$C$18="○")*((AB7:AB21="A")+(AB7:AB21="B")+(AB7:AB21="F"))))</f>
      </c>
      <c r="AC26" s="20">
        <f>IF(AC$5="","",SUMPRODUCT((設定!$C$4:$C$18="○")*((AC7:AC21="A")+(AC7:AC21="B")+(AC7:AC21="F"))))</f>
      </c>
      <c r="AD26" s="20">
        <f>IF(AD$5="","",SUMPRODUCT((設定!$C$4:$C$18="○")*((AD7:AD21="A")+(AD7:AD21="B")+(AD7:AD21="F"))))</f>
      </c>
      <c r="AE26" s="20">
        <f>IF(AE$5="","",SUMPRODUCT((設定!$C$4:$C$18="○")*((AE7:AE21="A")+(AE7:AE21="B")+(AE7:AE21="F"))))</f>
      </c>
      <c r="AF26" s="20">
        <f>IF(AF$5="","",SUMPRODUCT((設定!$C$4:$C$18="○")*((AF7:AF21="A")+(AF7:AF21="B")+(AF7:AF21="F"))))</f>
      </c>
      <c r="AG26" s="20">
        <f>IF(AG$5="","",SUMPRODUCT((設定!$C$4:$C$18="○")*((AG7:AG21="A")+(AG7:AG21="B")+(AG7:AG21="F"))))</f>
      </c>
    </row>
    <row r="27" ht="18" customHeight="1" spans="1:33" x14ac:dyDescent="0.25">
      <c r="A27" s="21" t="s">
        <v>57</v>
      </c>
      <c r="B27" s="21"/>
      <c r="C27" s="22">
        <f>IF(C$5="","",設定!$G$5)</f>
      </c>
      <c r="D27" s="22">
        <f>IF(D$5="","",設定!$G$5)</f>
      </c>
      <c r="E27" s="22">
        <f>IF(E$5="","",設定!$G$5)</f>
      </c>
      <c r="F27" s="22">
        <f>IF(F$5="","",設定!$G$5)</f>
      </c>
      <c r="G27" s="22">
        <f>IF(G$5="","",設定!$G$5)</f>
      </c>
      <c r="H27" s="22">
        <f>IF(H$5="","",設定!$G$5)</f>
      </c>
      <c r="I27" s="22">
        <f>IF(I$5="","",設定!$G$5)</f>
      </c>
      <c r="J27" s="22">
        <f>IF(J$5="","",設定!$G$5)</f>
      </c>
      <c r="K27" s="22">
        <f>IF(K$5="","",設定!$G$5)</f>
      </c>
      <c r="L27" s="22">
        <f>IF(L$5="","",設定!$G$5)</f>
      </c>
      <c r="M27" s="22">
        <f>IF(M$5="","",設定!$G$5)</f>
      </c>
      <c r="N27" s="22">
        <f>IF(N$5="","",設定!$G$5)</f>
      </c>
      <c r="O27" s="22">
        <f>IF(O$5="","",設定!$G$5)</f>
      </c>
      <c r="P27" s="22">
        <f>IF(P$5="","",設定!$G$5)</f>
      </c>
      <c r="Q27" s="22">
        <f>IF(Q$5="","",設定!$G$5)</f>
      </c>
      <c r="R27" s="22">
        <f>IF(R$5="","",設定!$G$5)</f>
      </c>
      <c r="S27" s="22">
        <f>IF(S$5="","",設定!$G$5)</f>
      </c>
      <c r="T27" s="22">
        <f>IF(T$5="","",設定!$G$5)</f>
      </c>
      <c r="U27" s="22">
        <f>IF(U$5="","",設定!$G$5)</f>
      </c>
      <c r="V27" s="22">
        <f>IF(V$5="","",設定!$G$5)</f>
      </c>
      <c r="W27" s="22">
        <f>IF(W$5="","",設定!$G$5)</f>
      </c>
      <c r="X27" s="22">
        <f>IF(X$5="","",設定!$G$5)</f>
      </c>
      <c r="Y27" s="22">
        <f>IF(Y$5="","",設定!$G$5)</f>
      </c>
      <c r="Z27" s="22">
        <f>IF(Z$5="","",設定!$G$5)</f>
      </c>
      <c r="AA27" s="22">
        <f>IF(AA$5="","",設定!$G$5)</f>
      </c>
      <c r="AB27" s="22">
        <f>IF(AB$5="","",設定!$G$5)</f>
      </c>
      <c r="AC27" s="22">
        <f>IF(AC$5="","",設定!$G$5)</f>
      </c>
      <c r="AD27" s="22">
        <f>IF(AD$5="","",設定!$G$5)</f>
      </c>
      <c r="AE27" s="22">
        <f>IF(AE$5="","",設定!$G$5)</f>
      </c>
      <c r="AF27" s="22">
        <f>IF(AF$5="","",設定!$G$5)</f>
      </c>
      <c r="AG27" s="22">
        <f>IF(AG$5="","",設定!$G$5)</f>
      </c>
    </row>
    <row r="28" ht="18" customHeight="1" spans="1:33" x14ac:dyDescent="0.25">
      <c r="A28" s="23" t="s">
        <v>58</v>
      </c>
      <c r="B28" s="23"/>
      <c r="C28" s="20">
        <f>IF(C$5="","",C23-C27)</f>
      </c>
      <c r="D28" s="20">
        <f>IF(D$5="","",D23-D27)</f>
      </c>
      <c r="E28" s="20">
        <f>IF(E$5="","",E23-E27)</f>
      </c>
      <c r="F28" s="20">
        <f>IF(F$5="","",F23-F27)</f>
      </c>
      <c r="G28" s="20">
        <f>IF(G$5="","",G23-G27)</f>
      </c>
      <c r="H28" s="20">
        <f>IF(H$5="","",H23-H27)</f>
      </c>
      <c r="I28" s="20">
        <f>IF(I$5="","",I23-I27)</f>
      </c>
      <c r="J28" s="20">
        <f>IF(J$5="","",J23-J27)</f>
      </c>
      <c r="K28" s="20">
        <f>IF(K$5="","",K23-K27)</f>
      </c>
      <c r="L28" s="20">
        <f>IF(L$5="","",L23-L27)</f>
      </c>
      <c r="M28" s="20">
        <f>IF(M$5="","",M23-M27)</f>
      </c>
      <c r="N28" s="20">
        <f>IF(N$5="","",N23-N27)</f>
      </c>
      <c r="O28" s="20">
        <f>IF(O$5="","",O23-O27)</f>
      </c>
      <c r="P28" s="20">
        <f>IF(P$5="","",P23-P27)</f>
      </c>
      <c r="Q28" s="20">
        <f>IF(Q$5="","",Q23-Q27)</f>
      </c>
      <c r="R28" s="20">
        <f>IF(R$5="","",R23-R27)</f>
      </c>
      <c r="S28" s="20">
        <f>IF(S$5="","",S23-S27)</f>
      </c>
      <c r="T28" s="20">
        <f>IF(T$5="","",T23-T27)</f>
      </c>
      <c r="U28" s="20">
        <f>IF(U$5="","",U23-U27)</f>
      </c>
      <c r="V28" s="20">
        <f>IF(V$5="","",V23-V27)</f>
      </c>
      <c r="W28" s="20">
        <f>IF(W$5="","",W23-W27)</f>
      </c>
      <c r="X28" s="20">
        <f>IF(X$5="","",X23-X27)</f>
      </c>
      <c r="Y28" s="20">
        <f>IF(Y$5="","",Y23-Y27)</f>
      </c>
      <c r="Z28" s="20">
        <f>IF(Z$5="","",Z23-Z27)</f>
      </c>
      <c r="AA28" s="20">
        <f>IF(AA$5="","",AA23-AA27)</f>
      </c>
      <c r="AB28" s="20">
        <f>IF(AB$5="","",AB23-AB27)</f>
      </c>
      <c r="AC28" s="20">
        <f>IF(AC$5="","",AC23-AC27)</f>
      </c>
      <c r="AD28" s="20">
        <f>IF(AD$5="","",AD23-AD27)</f>
      </c>
      <c r="AE28" s="20">
        <f>IF(AE$5="","",AE23-AE27)</f>
      </c>
      <c r="AF28" s="20">
        <f>IF(AF$5="","",AF23-AF27)</f>
      </c>
      <c r="AG28" s="20">
        <f>IF(AG$5="","",AG23-AG27)</f>
      </c>
    </row>
    <row r="30" ht="20" customHeight="1" spans="1:26" x14ac:dyDescent="0.25">
      <c r="A30" s="24" t="s">
        <v>59</v>
      </c>
      <c r="B30" s="24"/>
      <c r="C30" s="25" t="s">
        <v>12</v>
      </c>
      <c r="D30" s="26" t="s">
        <v>13</v>
      </c>
      <c r="E30" s="26"/>
      <c r="F30" s="26"/>
      <c r="G30" s="27" t="s">
        <v>14</v>
      </c>
      <c r="H30" s="26" t="s">
        <v>15</v>
      </c>
      <c r="I30" s="26"/>
      <c r="J30" s="26"/>
      <c r="K30" s="28" t="s">
        <v>16</v>
      </c>
      <c r="L30" s="26" t="s">
        <v>17</v>
      </c>
      <c r="M30" s="26"/>
      <c r="N30" s="26"/>
      <c r="O30" s="29" t="s">
        <v>18</v>
      </c>
      <c r="P30" s="26" t="s">
        <v>19</v>
      </c>
      <c r="Q30" s="26"/>
      <c r="R30" s="26"/>
      <c r="S30" s="30" t="s">
        <v>20</v>
      </c>
      <c r="T30" s="26" t="s">
        <v>21</v>
      </c>
      <c r="U30" s="26"/>
      <c r="V30" s="26"/>
      <c r="W30" s="31" t="s">
        <v>22</v>
      </c>
      <c r="X30" s="26" t="s">
        <v>23</v>
      </c>
      <c r="Y30" s="26"/>
      <c r="Z30" s="26"/>
    </row>
  </sheetData>
  <mergeCells count="23">
    <mergeCell ref="A1:AL1"/>
    <mergeCell ref="C2:E2"/>
    <mergeCell ref="F2:G2"/>
    <mergeCell ref="A4:A5"/>
    <mergeCell ref="B4:B5"/>
    <mergeCell ref="AH4:AH5"/>
    <mergeCell ref="AI4:AI5"/>
    <mergeCell ref="AJ4:AJ5"/>
    <mergeCell ref="AK4:AK5"/>
    <mergeCell ref="AL4:AL5"/>
    <mergeCell ref="A23:B23"/>
    <mergeCell ref="A24:B24"/>
    <mergeCell ref="A25:B25"/>
    <mergeCell ref="A26:B26"/>
    <mergeCell ref="A27:B27"/>
    <mergeCell ref="A28:B28"/>
    <mergeCell ref="A30:B30"/>
    <mergeCell ref="D30:F30"/>
    <mergeCell ref="H30:J30"/>
    <mergeCell ref="L30:N30"/>
    <mergeCell ref="P30:R30"/>
    <mergeCell ref="T30:V30"/>
    <mergeCell ref="X30:Z30"/>
  </mergeCells>
  <conditionalFormatting sqref="C7:AG21">
    <cfRule type="cellIs" dxfId="0" priority="1" operator="equal">
      <formula>"A"</formula>
    </cfRule>
  </conditionalFormatting>
  <conditionalFormatting sqref="C7:AG21">
    <cfRule type="cellIs" dxfId="1" priority="2" operator="equal">
      <formula>"B"</formula>
    </cfRule>
  </conditionalFormatting>
  <conditionalFormatting sqref="C7:AG21">
    <cfRule type="cellIs" dxfId="2" priority="3" operator="equal">
      <formula>"F"</formula>
    </cfRule>
  </conditionalFormatting>
  <conditionalFormatting sqref="C7:AG21">
    <cfRule type="cellIs" dxfId="3" priority="4" operator="equal">
      <formula>"×"</formula>
    </cfRule>
  </conditionalFormatting>
  <conditionalFormatting sqref="C7:AG21">
    <cfRule type="cellIs" dxfId="4" priority="5" operator="equal">
      <formula>"有"</formula>
    </cfRule>
  </conditionalFormatting>
  <conditionalFormatting sqref="C7:AG21">
    <cfRule type="cellIs" dxfId="5" priority="6" operator="equal">
      <formula>"特"</formula>
    </cfRule>
  </conditionalFormatting>
  <conditionalFormatting sqref="C6:AG6">
    <cfRule type="expression" dxfId="6" priority="7">
      <formula>AND(C$5&lt;&gt;"",C$23&lt;設定!$G$5)</formula>
    </cfRule>
  </conditionalFormatting>
  <conditionalFormatting sqref="C28:AG28">
    <cfRule type="expression" dxfId="7" priority="8">
      <formula>AND(C$5&lt;&gt;"",C28&lt;0)</formula>
    </cfRule>
  </conditionalFormatting>
  <conditionalFormatting sqref="C24:AG24">
    <cfRule type="expression" dxfId="8" priority="9">
      <formula>AND(C$5&lt;&gt;"",C24&lt;設定!$G$6)</formula>
    </cfRule>
  </conditionalFormatting>
  <conditionalFormatting sqref="C25:AG25">
    <cfRule type="expression" dxfId="9" priority="10">
      <formula>AND(C$5&lt;&gt;"",C25&lt;設定!$G$7)</formula>
    </cfRule>
  </conditionalFormatting>
  <conditionalFormatting sqref="AL7:AL21">
    <cfRule type="cellIs" dxfId="10" priority="11" operator="lessThan">
      <formula>0</formula>
    </cfRule>
  </conditionalFormatting>
  <conditionalFormatting sqref="C4:AG5">
    <cfRule type="expression" dxfId="11" priority="12">
      <formula>C$4="土"</formula>
    </cfRule>
  </conditionalFormatting>
  <conditionalFormatting sqref="C7:AG21">
    <cfRule type="expression" dxfId="12" priority="13">
      <formula>C$4="土"</formula>
    </cfRule>
  </conditionalFormatting>
  <conditionalFormatting sqref="C4:AG5">
    <cfRule type="expression" dxfId="13" priority="14">
      <formula>C$4="日"</formula>
    </cfRule>
  </conditionalFormatting>
  <conditionalFormatting sqref="C7:AG21">
    <cfRule type="expression" dxfId="14" priority="15">
      <formula>C$4="日"</formula>
    </cfRule>
  </conditionalFormatting>
  <dataValidations count="4">
    <dataValidation type="list" allowBlank="1" showErrorMessage="1" errorTitle="入力できる記号" error="A=早番 / B=遅番 / F=終日 / ×=公休 / 有=有給 / 特=特別休暇 から選んでください。" sqref="AA10:AG21">
      <formula1>"A,B,F,×,有,特"</formula1>
    </dataValidation>
    <dataValidation type="list" allowBlank="1" showErrorMessage="1" errorTitle="入力できる記号" error="A=早番 / B=遅番 / F=終日 / ×=公休 / 有=有給 / 特=特別休暇 から選んでください。" sqref="AA7:AG21">
      <formula1>"A,B,F,×,有,特"</formula1>
    </dataValidation>
    <dataValidation type="list" allowBlank="1" showErrorMessage="1" errorTitle="入力できる記号" error="A=早番 / B=遅番 / F=終日 / ×=公休 / 有=有給 / 特=特別休暇 から選んでください。" sqref="C10:AG21">
      <formula1>"A,B,F,×,有,特"</formula1>
    </dataValidation>
    <dataValidation type="list" allowBlank="1" showErrorMessage="1" errorTitle="入力できる記号" error="A=早番 / B=遅番 / F=終日 / ×=公休 / 有=有給 / 特=特別休暇 から選んでください。" sqref="C7:AG21">
      <formula1>"A,B,F,×,有,特"</formula1>
    </dataValidation>
  </dataValidations>
  <pageMargins left="0.3" right="0.3" top="0.4" bottom="0.4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0"/>
  <sheetViews>
    <sheetView workbookViewId="0" showGridLines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.6" customWidth="1"/>
    <col min="2" max="2" width="13" customWidth="1"/>
    <col min="3" max="33" width="3.6" customWidth="1"/>
    <col min="34" max="38" width="8" customWidth="1"/>
  </cols>
  <sheetData>
    <row r="1" ht="26" customHeight="1" spans="1:38" x14ac:dyDescent="0.25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ht="20" customHeight="1" spans="1:7" x14ac:dyDescent="0.25">
      <c r="A2" s="5" t="s">
        <v>46</v>
      </c>
      <c r="B2" s="6" t="s">
        <v>47</v>
      </c>
      <c r="C2" s="7">
        <v>2026</v>
      </c>
      <c r="D2" s="7"/>
      <c r="E2" s="7"/>
      <c r="F2" s="7">
        <v>9</v>
      </c>
      <c r="G2" s="7"/>
    </row>
    <row r="4" spans="1:38" x14ac:dyDescent="0.25">
      <c r="A4" s="8"/>
      <c r="B4" s="9" t="s">
        <v>48</v>
      </c>
      <c r="C4" s="10">
        <f>IF(1&gt;DAY(EOMONTH(DATE($C$2,$F$2,1),0)),"",CHOOSE(WEEKDAY(DATE($C$2,$F$2,1)),"日","月","火","水","木","金","土"))</f>
      </c>
      <c r="D4" s="10">
        <f>IF(2&gt;DAY(EOMONTH(DATE($C$2,$F$2,1),0)),"",CHOOSE(WEEKDAY(DATE($C$2,$F$2,2)),"日","月","火","水","木","金","土"))</f>
      </c>
      <c r="E4" s="10">
        <f>IF(3&gt;DAY(EOMONTH(DATE($C$2,$F$2,1),0)),"",CHOOSE(WEEKDAY(DATE($C$2,$F$2,3)),"日","月","火","水","木","金","土"))</f>
      </c>
      <c r="F4" s="10">
        <f>IF(4&gt;DAY(EOMONTH(DATE($C$2,$F$2,1),0)),"",CHOOSE(WEEKDAY(DATE($C$2,$F$2,4)),"日","月","火","水","木","金","土"))</f>
      </c>
      <c r="G4" s="10">
        <f>IF(5&gt;DAY(EOMONTH(DATE($C$2,$F$2,1),0)),"",CHOOSE(WEEKDAY(DATE($C$2,$F$2,5)),"日","月","火","水","木","金","土"))</f>
      </c>
      <c r="H4" s="10">
        <f>IF(6&gt;DAY(EOMONTH(DATE($C$2,$F$2,1),0)),"",CHOOSE(WEEKDAY(DATE($C$2,$F$2,6)),"日","月","火","水","木","金","土"))</f>
      </c>
      <c r="I4" s="10">
        <f>IF(7&gt;DAY(EOMONTH(DATE($C$2,$F$2,1),0)),"",CHOOSE(WEEKDAY(DATE($C$2,$F$2,7)),"日","月","火","水","木","金","土"))</f>
      </c>
      <c r="J4" s="10">
        <f>IF(8&gt;DAY(EOMONTH(DATE($C$2,$F$2,1),0)),"",CHOOSE(WEEKDAY(DATE($C$2,$F$2,8)),"日","月","火","水","木","金","土"))</f>
      </c>
      <c r="K4" s="10">
        <f>IF(9&gt;DAY(EOMONTH(DATE($C$2,$F$2,1),0)),"",CHOOSE(WEEKDAY(DATE($C$2,$F$2,9)),"日","月","火","水","木","金","土"))</f>
      </c>
      <c r="L4" s="10">
        <f>IF(10&gt;DAY(EOMONTH(DATE($C$2,$F$2,1),0)),"",CHOOSE(WEEKDAY(DATE($C$2,$F$2,10)),"日","月","火","水","木","金","土"))</f>
      </c>
      <c r="M4" s="10">
        <f>IF(11&gt;DAY(EOMONTH(DATE($C$2,$F$2,1),0)),"",CHOOSE(WEEKDAY(DATE($C$2,$F$2,11)),"日","月","火","水","木","金","土"))</f>
      </c>
      <c r="N4" s="10">
        <f>IF(12&gt;DAY(EOMONTH(DATE($C$2,$F$2,1),0)),"",CHOOSE(WEEKDAY(DATE($C$2,$F$2,12)),"日","月","火","水","木","金","土"))</f>
      </c>
      <c r="O4" s="10">
        <f>IF(13&gt;DAY(EOMONTH(DATE($C$2,$F$2,1),0)),"",CHOOSE(WEEKDAY(DATE($C$2,$F$2,13)),"日","月","火","水","木","金","土"))</f>
      </c>
      <c r="P4" s="10">
        <f>IF(14&gt;DAY(EOMONTH(DATE($C$2,$F$2,1),0)),"",CHOOSE(WEEKDAY(DATE($C$2,$F$2,14)),"日","月","火","水","木","金","土"))</f>
      </c>
      <c r="Q4" s="10">
        <f>IF(15&gt;DAY(EOMONTH(DATE($C$2,$F$2,1),0)),"",CHOOSE(WEEKDAY(DATE($C$2,$F$2,15)),"日","月","火","水","木","金","土"))</f>
      </c>
      <c r="R4" s="10">
        <f>IF(16&gt;DAY(EOMONTH(DATE($C$2,$F$2,1),0)),"",CHOOSE(WEEKDAY(DATE($C$2,$F$2,16)),"日","月","火","水","木","金","土"))</f>
      </c>
      <c r="S4" s="10">
        <f>IF(17&gt;DAY(EOMONTH(DATE($C$2,$F$2,1),0)),"",CHOOSE(WEEKDAY(DATE($C$2,$F$2,17)),"日","月","火","水","木","金","土"))</f>
      </c>
      <c r="T4" s="10">
        <f>IF(18&gt;DAY(EOMONTH(DATE($C$2,$F$2,1),0)),"",CHOOSE(WEEKDAY(DATE($C$2,$F$2,18)),"日","月","火","水","木","金","土"))</f>
      </c>
      <c r="U4" s="10">
        <f>IF(19&gt;DAY(EOMONTH(DATE($C$2,$F$2,1),0)),"",CHOOSE(WEEKDAY(DATE($C$2,$F$2,19)),"日","月","火","水","木","金","土"))</f>
      </c>
      <c r="V4" s="10">
        <f>IF(20&gt;DAY(EOMONTH(DATE($C$2,$F$2,1),0)),"",CHOOSE(WEEKDAY(DATE($C$2,$F$2,20)),"日","月","火","水","木","金","土"))</f>
      </c>
      <c r="W4" s="10">
        <f>IF(21&gt;DAY(EOMONTH(DATE($C$2,$F$2,1),0)),"",CHOOSE(WEEKDAY(DATE($C$2,$F$2,21)),"日","月","火","水","木","金","土"))</f>
      </c>
      <c r="X4" s="10">
        <f>IF(22&gt;DAY(EOMONTH(DATE($C$2,$F$2,1),0)),"",CHOOSE(WEEKDAY(DATE($C$2,$F$2,22)),"日","月","火","水","木","金","土"))</f>
      </c>
      <c r="Y4" s="10">
        <f>IF(23&gt;DAY(EOMONTH(DATE($C$2,$F$2,1),0)),"",CHOOSE(WEEKDAY(DATE($C$2,$F$2,23)),"日","月","火","水","木","金","土"))</f>
      </c>
      <c r="Z4" s="10">
        <f>IF(24&gt;DAY(EOMONTH(DATE($C$2,$F$2,1),0)),"",CHOOSE(WEEKDAY(DATE($C$2,$F$2,24)),"日","月","火","水","木","金","土"))</f>
      </c>
      <c r="AA4" s="10">
        <f>IF(25&gt;DAY(EOMONTH(DATE($C$2,$F$2,1),0)),"",CHOOSE(WEEKDAY(DATE($C$2,$F$2,25)),"日","月","火","水","木","金","土"))</f>
      </c>
      <c r="AB4" s="10">
        <f>IF(26&gt;DAY(EOMONTH(DATE($C$2,$F$2,1),0)),"",CHOOSE(WEEKDAY(DATE($C$2,$F$2,26)),"日","月","火","水","木","金","土"))</f>
      </c>
      <c r="AC4" s="10">
        <f>IF(27&gt;DAY(EOMONTH(DATE($C$2,$F$2,1),0)),"",CHOOSE(WEEKDAY(DATE($C$2,$F$2,27)),"日","月","火","水","木","金","土"))</f>
      </c>
      <c r="AD4" s="10">
        <f>IF(28&gt;DAY(EOMONTH(DATE($C$2,$F$2,1),0)),"",CHOOSE(WEEKDAY(DATE($C$2,$F$2,28)),"日","月","火","水","木","金","土"))</f>
      </c>
      <c r="AE4" s="10">
        <f>IF(29&gt;DAY(EOMONTH(DATE($C$2,$F$2,1),0)),"",CHOOSE(WEEKDAY(DATE($C$2,$F$2,29)),"日","月","火","水","木","金","土"))</f>
      </c>
      <c r="AF4" s="10">
        <f>IF(30&gt;DAY(EOMONTH(DATE($C$2,$F$2,1),0)),"",CHOOSE(WEEKDAY(DATE($C$2,$F$2,30)),"日","月","火","水","木","金","土"))</f>
      </c>
      <c r="AG4" s="10">
        <f>IF(31&gt;DAY(EOMONTH(DATE($C$2,$F$2,1),0)),"",CHOOSE(WEEKDAY(DATE($C$2,$F$2,31)),"日","月","火","水","木","金","土"))</f>
      </c>
      <c r="AH4" s="11" t="s">
        <v>49</v>
      </c>
      <c r="AI4" s="11" t="s">
        <v>19</v>
      </c>
      <c r="AJ4" s="11" t="s">
        <v>21</v>
      </c>
      <c r="AK4" s="11" t="s">
        <v>50</v>
      </c>
      <c r="AL4" s="11" t="s">
        <v>51</v>
      </c>
    </row>
    <row r="5" spans="1:38" x14ac:dyDescent="0.25">
      <c r="A5" s="8"/>
      <c r="B5" s="9"/>
      <c r="C5" s="12">
        <f>IF(C$4="","",1)</f>
      </c>
      <c r="D5" s="12">
        <f>IF(D$4="","",2)</f>
      </c>
      <c r="E5" s="12">
        <f>IF(E$4="","",3)</f>
      </c>
      <c r="F5" s="12">
        <f>IF(F$4="","",4)</f>
      </c>
      <c r="G5" s="12">
        <f>IF(G$4="","",5)</f>
      </c>
      <c r="H5" s="12">
        <f>IF(H$4="","",6)</f>
      </c>
      <c r="I5" s="12">
        <f>IF(I$4="","",7)</f>
      </c>
      <c r="J5" s="12">
        <f>IF(J$4="","",8)</f>
      </c>
      <c r="K5" s="12">
        <f>IF(K$4="","",9)</f>
      </c>
      <c r="L5" s="12">
        <f>IF(L$4="","",10)</f>
      </c>
      <c r="M5" s="12">
        <f>IF(M$4="","",11)</f>
      </c>
      <c r="N5" s="12">
        <f>IF(N$4="","",12)</f>
      </c>
      <c r="O5" s="12">
        <f>IF(O$4="","",13)</f>
      </c>
      <c r="P5" s="12">
        <f>IF(P$4="","",14)</f>
      </c>
      <c r="Q5" s="12">
        <f>IF(Q$4="","",15)</f>
      </c>
      <c r="R5" s="12">
        <f>IF(R$4="","",16)</f>
      </c>
      <c r="S5" s="12">
        <f>IF(S$4="","",17)</f>
      </c>
      <c r="T5" s="12">
        <f>IF(T$4="","",18)</f>
      </c>
      <c r="U5" s="12">
        <f>IF(U$4="","",19)</f>
      </c>
      <c r="V5" s="12">
        <f>IF(V$4="","",20)</f>
      </c>
      <c r="W5" s="12">
        <f>IF(W$4="","",21)</f>
      </c>
      <c r="X5" s="12">
        <f>IF(X$4="","",22)</f>
      </c>
      <c r="Y5" s="12">
        <f>IF(Y$4="","",23)</f>
      </c>
      <c r="Z5" s="12">
        <f>IF(Z$4="","",24)</f>
      </c>
      <c r="AA5" s="12">
        <f>IF(AA$4="","",25)</f>
      </c>
      <c r="AB5" s="12">
        <f>IF(AB$4="","",26)</f>
      </c>
      <c r="AC5" s="12">
        <f>IF(AC$4="","",27)</f>
      </c>
      <c r="AD5" s="12">
        <f>IF(AD$4="","",28)</f>
      </c>
      <c r="AE5" s="12">
        <f>IF(AE$4="","",29)</f>
      </c>
      <c r="AF5" s="12">
        <f>IF(AF$4="","",30)</f>
      </c>
      <c r="AG5" s="12">
        <f>IF(AG$4="","",31)</f>
      </c>
      <c r="AH5" s="11"/>
      <c r="AI5" s="11"/>
      <c r="AJ5" s="11"/>
      <c r="AK5" s="11"/>
      <c r="AL5" s="11"/>
    </row>
    <row r="6" spans="1:38" x14ac:dyDescent="0.25">
      <c r="A6" s="8"/>
      <c r="B6" s="10" t="s">
        <v>52</v>
      </c>
      <c r="C6" s="13">
        <f>IF(C$5="","","●")</f>
      </c>
      <c r="D6" s="13">
        <f>IF(D$5="","","●")</f>
      </c>
      <c r="E6" s="13">
        <f>IF(E$5="","","●")</f>
      </c>
      <c r="F6" s="13">
        <f>IF(F$5="","","●")</f>
      </c>
      <c r="G6" s="13">
        <f>IF(G$5="","","●")</f>
      </c>
      <c r="H6" s="13">
        <f>IF(H$5="","","●")</f>
      </c>
      <c r="I6" s="13">
        <f>IF(I$5="","","●")</f>
      </c>
      <c r="J6" s="13">
        <f>IF(J$5="","","●")</f>
      </c>
      <c r="K6" s="13">
        <f>IF(K$5="","","●")</f>
      </c>
      <c r="L6" s="13">
        <f>IF(L$5="","","●")</f>
      </c>
      <c r="M6" s="13">
        <f>IF(M$5="","","●")</f>
      </c>
      <c r="N6" s="13">
        <f>IF(N$5="","","●")</f>
      </c>
      <c r="O6" s="13">
        <f>IF(O$5="","","●")</f>
      </c>
      <c r="P6" s="13">
        <f>IF(P$5="","","●")</f>
      </c>
      <c r="Q6" s="13">
        <f>IF(Q$5="","","●")</f>
      </c>
      <c r="R6" s="13">
        <f>IF(R$5="","","●")</f>
      </c>
      <c r="S6" s="13">
        <f>IF(S$5="","","●")</f>
      </c>
      <c r="T6" s="13">
        <f>IF(T$5="","","●")</f>
      </c>
      <c r="U6" s="13">
        <f>IF(U$5="","","●")</f>
      </c>
      <c r="V6" s="13">
        <f>IF(V$5="","","●")</f>
      </c>
      <c r="W6" s="13">
        <f>IF(W$5="","","●")</f>
      </c>
      <c r="X6" s="13">
        <f>IF(X$5="","","●")</f>
      </c>
      <c r="Y6" s="13">
        <f>IF(Y$5="","","●")</f>
      </c>
      <c r="Z6" s="13">
        <f>IF(Z$5="","","●")</f>
      </c>
      <c r="AA6" s="13">
        <f>IF(AA$5="","","●")</f>
      </c>
      <c r="AB6" s="13">
        <f>IF(AB$5="","","●")</f>
      </c>
      <c r="AC6" s="13">
        <f>IF(AC$5="","","●")</f>
      </c>
      <c r="AD6" s="13">
        <f>IF(AD$5="","","●")</f>
      </c>
      <c r="AE6" s="13">
        <f>IF(AE$5="","","●")</f>
      </c>
      <c r="AF6" s="13">
        <f>IF(AF$5="","","●")</f>
      </c>
      <c r="AG6" s="13">
        <f>IF(AG$5="","","●")</f>
      </c>
      <c r="AH6" s="8"/>
      <c r="AI6" s="8"/>
      <c r="AJ6" s="8"/>
      <c r="AK6" s="8"/>
      <c r="AL6" s="8"/>
    </row>
    <row r="7" ht="19" customHeight="1" spans="1:38" x14ac:dyDescent="0.25">
      <c r="A7" s="14">
        <f>IF(設定!C4="○","●","")</f>
      </c>
      <c r="B7" s="15">
        <f>IF(設定!B4="","",設定!B4)</f>
      </c>
      <c r="C7" s="16" t="s">
        <v>18</v>
      </c>
      <c r="D7" s="16" t="s">
        <v>12</v>
      </c>
      <c r="E7" s="16" t="s">
        <v>12</v>
      </c>
      <c r="F7" s="16" t="s">
        <v>18</v>
      </c>
      <c r="G7" s="16" t="s">
        <v>12</v>
      </c>
      <c r="H7" s="16" t="s">
        <v>12</v>
      </c>
      <c r="I7" s="16" t="s">
        <v>12</v>
      </c>
      <c r="J7" s="16" t="s">
        <v>18</v>
      </c>
      <c r="K7" s="16" t="s">
        <v>12</v>
      </c>
      <c r="L7" s="16" t="s">
        <v>12</v>
      </c>
      <c r="M7" s="16" t="s">
        <v>16</v>
      </c>
      <c r="N7" s="16" t="s">
        <v>18</v>
      </c>
      <c r="O7" s="16" t="s">
        <v>12</v>
      </c>
      <c r="P7" s="16" t="s">
        <v>12</v>
      </c>
      <c r="Q7" s="16" t="s">
        <v>12</v>
      </c>
      <c r="R7" s="16" t="s">
        <v>18</v>
      </c>
      <c r="S7" s="16" t="s">
        <v>12</v>
      </c>
      <c r="T7" s="16" t="s">
        <v>12</v>
      </c>
      <c r="U7" s="16" t="s">
        <v>18</v>
      </c>
      <c r="V7" s="16" t="s">
        <v>12</v>
      </c>
      <c r="W7" s="16" t="s">
        <v>12</v>
      </c>
      <c r="X7" s="16" t="s">
        <v>16</v>
      </c>
      <c r="Y7" s="16" t="s">
        <v>18</v>
      </c>
      <c r="Z7" s="16" t="s">
        <v>12</v>
      </c>
      <c r="AA7" s="16" t="s">
        <v>12</v>
      </c>
      <c r="AB7" s="16" t="s">
        <v>12</v>
      </c>
      <c r="AC7" s="16" t="s">
        <v>18</v>
      </c>
      <c r="AD7" s="16" t="s">
        <v>12</v>
      </c>
      <c r="AE7" s="16" t="s">
        <v>12</v>
      </c>
      <c r="AF7" s="16" t="s">
        <v>12</v>
      </c>
      <c r="AG7" s="16"/>
      <c r="AH7" s="17">
        <f>COUNTIF(C7:AG7,"A")+COUNTIF(C7:AG7,"B")+COUNTIF(C7:AG7,"F")</f>
      </c>
      <c r="AI7" s="17">
        <f>COUNTIF(C7:AG7,"×")</f>
      </c>
      <c r="AJ7" s="17">
        <f>COUNTIF(C7:AG7,"有")</f>
      </c>
      <c r="AK7" s="18">
        <f>IF(設定!B4="","",AH7*設定!D4)</f>
      </c>
      <c r="AL7" s="17">
        <f>IF(設定!B4="","",AI7-設定!$G$4)</f>
      </c>
    </row>
    <row r="8" ht="19" customHeight="1" spans="1:38" x14ac:dyDescent="0.25">
      <c r="A8" s="14">
        <f>IF(設定!C5="○","●","")</f>
      </c>
      <c r="B8" s="15">
        <f>IF(設定!B5="","",設定!B5)</f>
      </c>
      <c r="C8" s="16" t="s">
        <v>18</v>
      </c>
      <c r="D8" s="16" t="s">
        <v>14</v>
      </c>
      <c r="E8" s="16" t="s">
        <v>14</v>
      </c>
      <c r="F8" s="16" t="s">
        <v>12</v>
      </c>
      <c r="G8" s="16" t="s">
        <v>18</v>
      </c>
      <c r="H8" s="16" t="s">
        <v>14</v>
      </c>
      <c r="I8" s="16" t="s">
        <v>14</v>
      </c>
      <c r="J8" s="16" t="s">
        <v>18</v>
      </c>
      <c r="K8" s="16" t="s">
        <v>14</v>
      </c>
      <c r="L8" s="16" t="s">
        <v>14</v>
      </c>
      <c r="M8" s="16" t="s">
        <v>14</v>
      </c>
      <c r="N8" s="16" t="s">
        <v>18</v>
      </c>
      <c r="O8" s="16" t="s">
        <v>14</v>
      </c>
      <c r="P8" s="16" t="s">
        <v>14</v>
      </c>
      <c r="Q8" s="16" t="s">
        <v>14</v>
      </c>
      <c r="R8" s="16" t="s">
        <v>18</v>
      </c>
      <c r="S8" s="16" t="s">
        <v>14</v>
      </c>
      <c r="T8" s="16" t="s">
        <v>14</v>
      </c>
      <c r="U8" s="16" t="s">
        <v>12</v>
      </c>
      <c r="V8" s="16" t="s">
        <v>18</v>
      </c>
      <c r="W8" s="16" t="s">
        <v>14</v>
      </c>
      <c r="X8" s="16" t="s">
        <v>14</v>
      </c>
      <c r="Y8" s="16" t="s">
        <v>18</v>
      </c>
      <c r="Z8" s="16" t="s">
        <v>14</v>
      </c>
      <c r="AA8" s="16" t="s">
        <v>14</v>
      </c>
      <c r="AB8" s="16" t="s">
        <v>14</v>
      </c>
      <c r="AC8" s="16" t="s">
        <v>18</v>
      </c>
      <c r="AD8" s="16" t="s">
        <v>14</v>
      </c>
      <c r="AE8" s="16" t="s">
        <v>14</v>
      </c>
      <c r="AF8" s="16" t="s">
        <v>14</v>
      </c>
      <c r="AG8" s="16"/>
      <c r="AH8" s="17">
        <f>COUNTIF(C8:AG8,"A")+COUNTIF(C8:AG8,"B")+COUNTIF(C8:AG8,"F")</f>
      </c>
      <c r="AI8" s="17">
        <f>COUNTIF(C8:AG8,"×")</f>
      </c>
      <c r="AJ8" s="17">
        <f>COUNTIF(C8:AG8,"有")</f>
      </c>
      <c r="AK8" s="18">
        <f>IF(設定!B5="","",AH8*設定!D5)</f>
      </c>
      <c r="AL8" s="17">
        <f>IF(設定!B5="","",AI8-設定!$G$4)</f>
      </c>
    </row>
    <row r="9" ht="19" customHeight="1" spans="1:38" x14ac:dyDescent="0.25">
      <c r="A9" s="14">
        <f>IF(設定!C6="○","●","")</f>
      </c>
      <c r="B9" s="15">
        <f>IF(設定!B6="","",設定!B6)</f>
      </c>
      <c r="C9" s="16" t="s">
        <v>18</v>
      </c>
      <c r="D9" s="16" t="s">
        <v>16</v>
      </c>
      <c r="E9" s="16" t="s">
        <v>12</v>
      </c>
      <c r="F9" s="16" t="s">
        <v>14</v>
      </c>
      <c r="G9" s="16" t="s">
        <v>18</v>
      </c>
      <c r="H9" s="16" t="s">
        <v>12</v>
      </c>
      <c r="I9" s="16" t="s">
        <v>12</v>
      </c>
      <c r="J9" s="16" t="s">
        <v>12</v>
      </c>
      <c r="K9" s="16" t="s">
        <v>18</v>
      </c>
      <c r="L9" s="16" t="s">
        <v>12</v>
      </c>
      <c r="M9" s="16" t="s">
        <v>12</v>
      </c>
      <c r="N9" s="16" t="s">
        <v>18</v>
      </c>
      <c r="O9" s="16" t="s">
        <v>16</v>
      </c>
      <c r="P9" s="16" t="s">
        <v>12</v>
      </c>
      <c r="Q9" s="16" t="s">
        <v>12</v>
      </c>
      <c r="R9" s="16" t="s">
        <v>18</v>
      </c>
      <c r="S9" s="16" t="s">
        <v>12</v>
      </c>
      <c r="T9" s="16" t="s">
        <v>12</v>
      </c>
      <c r="U9" s="16" t="s">
        <v>14</v>
      </c>
      <c r="V9" s="16" t="s">
        <v>18</v>
      </c>
      <c r="W9" s="16" t="s">
        <v>12</v>
      </c>
      <c r="X9" s="16" t="s">
        <v>12</v>
      </c>
      <c r="Y9" s="16" t="s">
        <v>12</v>
      </c>
      <c r="Z9" s="16" t="s">
        <v>18</v>
      </c>
      <c r="AA9" s="16" t="s">
        <v>12</v>
      </c>
      <c r="AB9" s="16" t="s">
        <v>12</v>
      </c>
      <c r="AC9" s="16" t="s">
        <v>18</v>
      </c>
      <c r="AD9" s="16" t="s">
        <v>12</v>
      </c>
      <c r="AE9" s="16" t="s">
        <v>12</v>
      </c>
      <c r="AF9" s="16" t="s">
        <v>12</v>
      </c>
      <c r="AG9" s="16"/>
      <c r="AH9" s="17">
        <f>COUNTIF(C9:AG9,"A")+COUNTIF(C9:AG9,"B")+COUNTIF(C9:AG9,"F")</f>
      </c>
      <c r="AI9" s="17">
        <f>COUNTIF(C9:AG9,"×")</f>
      </c>
      <c r="AJ9" s="17">
        <f>COUNTIF(C9:AG9,"有")</f>
      </c>
      <c r="AK9" s="18">
        <f>IF(設定!B6="","",AH9*設定!D6)</f>
      </c>
      <c r="AL9" s="17">
        <f>IF(設定!B6="","",AI9-設定!$G$4)</f>
      </c>
    </row>
    <row r="10" ht="19" customHeight="1" spans="1:38" x14ac:dyDescent="0.25">
      <c r="A10" s="14">
        <f>IF(設定!C7="○","●","")</f>
      </c>
      <c r="B10" s="15">
        <f>IF(設定!B7="","",設定!B7)</f>
      </c>
      <c r="C10" s="16" t="s">
        <v>18</v>
      </c>
      <c r="D10" s="16" t="s">
        <v>14</v>
      </c>
      <c r="E10" s="16" t="s">
        <v>16</v>
      </c>
      <c r="F10" s="16" t="s">
        <v>12</v>
      </c>
      <c r="G10" s="16" t="s">
        <v>18</v>
      </c>
      <c r="H10" s="16" t="s">
        <v>14</v>
      </c>
      <c r="I10" s="16" t="s">
        <v>14</v>
      </c>
      <c r="J10" s="16" t="s">
        <v>14</v>
      </c>
      <c r="K10" s="16" t="s">
        <v>18</v>
      </c>
      <c r="L10" s="16" t="s">
        <v>14</v>
      </c>
      <c r="M10" s="16" t="s">
        <v>14</v>
      </c>
      <c r="N10" s="16" t="s">
        <v>12</v>
      </c>
      <c r="O10" s="16" t="s">
        <v>18</v>
      </c>
      <c r="P10" s="16" t="s">
        <v>16</v>
      </c>
      <c r="Q10" s="16" t="s">
        <v>14</v>
      </c>
      <c r="R10" s="16" t="s">
        <v>18</v>
      </c>
      <c r="S10" s="16" t="s">
        <v>14</v>
      </c>
      <c r="T10" s="16" t="s">
        <v>14</v>
      </c>
      <c r="U10" s="16" t="s">
        <v>12</v>
      </c>
      <c r="V10" s="16" t="s">
        <v>18</v>
      </c>
      <c r="W10" s="16" t="s">
        <v>14</v>
      </c>
      <c r="X10" s="16" t="s">
        <v>14</v>
      </c>
      <c r="Y10" s="16" t="s">
        <v>16</v>
      </c>
      <c r="Z10" s="16" t="s">
        <v>18</v>
      </c>
      <c r="AA10" s="16" t="s">
        <v>16</v>
      </c>
      <c r="AB10" s="16" t="s">
        <v>14</v>
      </c>
      <c r="AC10" s="16" t="s">
        <v>12</v>
      </c>
      <c r="AD10" s="16" t="s">
        <v>18</v>
      </c>
      <c r="AE10" s="16" t="s">
        <v>14</v>
      </c>
      <c r="AF10" s="16" t="s">
        <v>14</v>
      </c>
      <c r="AG10" s="16"/>
      <c r="AH10" s="17">
        <f>COUNTIF(C10:AG10,"A")+COUNTIF(C10:AG10,"B")+COUNTIF(C10:AG10,"F")</f>
      </c>
      <c r="AI10" s="17">
        <f>COUNTIF(C10:AG10,"×")</f>
      </c>
      <c r="AJ10" s="17">
        <f>COUNTIF(C10:AG10,"有")</f>
      </c>
      <c r="AK10" s="18">
        <f>IF(設定!B7="","",AH10*設定!D7)</f>
      </c>
      <c r="AL10" s="17">
        <f>IF(設定!B7="","",AI10-設定!$G$4)</f>
      </c>
    </row>
    <row r="11" ht="19" customHeight="1" spans="1:38" x14ac:dyDescent="0.25">
      <c r="A11" s="14">
        <f>IF(設定!C8="○","●","")</f>
      </c>
      <c r="B11" s="15">
        <f>IF(設定!B8="","",設定!B8)</f>
      </c>
      <c r="C11" s="16" t="s">
        <v>12</v>
      </c>
      <c r="D11" s="16" t="s">
        <v>18</v>
      </c>
      <c r="E11" s="16" t="s">
        <v>12</v>
      </c>
      <c r="F11" s="16" t="s">
        <v>14</v>
      </c>
      <c r="G11" s="16" t="s">
        <v>18</v>
      </c>
      <c r="H11" s="16" t="s">
        <v>12</v>
      </c>
      <c r="I11" s="16" t="s">
        <v>12</v>
      </c>
      <c r="J11" s="16" t="s">
        <v>12</v>
      </c>
      <c r="K11" s="16" t="s">
        <v>18</v>
      </c>
      <c r="L11" s="16" t="s">
        <v>12</v>
      </c>
      <c r="M11" s="16" t="s">
        <v>12</v>
      </c>
      <c r="N11" s="16" t="s">
        <v>20</v>
      </c>
      <c r="O11" s="16" t="s">
        <v>18</v>
      </c>
      <c r="P11" s="16" t="s">
        <v>12</v>
      </c>
      <c r="Q11" s="16" t="s">
        <v>16</v>
      </c>
      <c r="R11" s="16" t="s">
        <v>12</v>
      </c>
      <c r="S11" s="16" t="s">
        <v>18</v>
      </c>
      <c r="T11" s="16" t="s">
        <v>12</v>
      </c>
      <c r="U11" s="16" t="s">
        <v>14</v>
      </c>
      <c r="V11" s="16" t="s">
        <v>18</v>
      </c>
      <c r="W11" s="16" t="s">
        <v>12</v>
      </c>
      <c r="X11" s="16" t="s">
        <v>12</v>
      </c>
      <c r="Y11" s="16" t="s">
        <v>12</v>
      </c>
      <c r="Z11" s="16" t="s">
        <v>18</v>
      </c>
      <c r="AA11" s="16" t="s">
        <v>12</v>
      </c>
      <c r="AB11" s="16" t="s">
        <v>16</v>
      </c>
      <c r="AC11" s="16" t="s">
        <v>14</v>
      </c>
      <c r="AD11" s="16" t="s">
        <v>18</v>
      </c>
      <c r="AE11" s="16" t="s">
        <v>12</v>
      </c>
      <c r="AF11" s="16" t="s">
        <v>12</v>
      </c>
      <c r="AG11" s="16"/>
      <c r="AH11" s="17">
        <f>COUNTIF(C11:AG11,"A")+COUNTIF(C11:AG11,"B")+COUNTIF(C11:AG11,"F")</f>
      </c>
      <c r="AI11" s="17">
        <f>COUNTIF(C11:AG11,"×")</f>
      </c>
      <c r="AJ11" s="17">
        <f>COUNTIF(C11:AG11,"有")</f>
      </c>
      <c r="AK11" s="18">
        <f>IF(設定!B8="","",AH11*設定!D8)</f>
      </c>
      <c r="AL11" s="17">
        <f>IF(設定!B8="","",AI11-設定!$G$4)</f>
      </c>
    </row>
    <row r="12" ht="19" customHeight="1" spans="1:38" x14ac:dyDescent="0.25">
      <c r="A12" s="14">
        <f>IF(設定!C9="○","●","")</f>
      </c>
      <c r="B12" s="15">
        <f>IF(設定!B9="","",設定!B9)</f>
      </c>
      <c r="C12" s="16" t="s">
        <v>16</v>
      </c>
      <c r="D12" s="16" t="s">
        <v>18</v>
      </c>
      <c r="E12" s="16" t="s">
        <v>14</v>
      </c>
      <c r="F12" s="16" t="s">
        <v>16</v>
      </c>
      <c r="G12" s="16" t="s">
        <v>14</v>
      </c>
      <c r="H12" s="16" t="s">
        <v>18</v>
      </c>
      <c r="I12" s="16" t="s">
        <v>14</v>
      </c>
      <c r="J12" s="16" t="s">
        <v>14</v>
      </c>
      <c r="K12" s="16" t="s">
        <v>18</v>
      </c>
      <c r="L12" s="16" t="s">
        <v>14</v>
      </c>
      <c r="M12" s="16" t="s">
        <v>14</v>
      </c>
      <c r="N12" s="16" t="s">
        <v>12</v>
      </c>
      <c r="O12" s="16" t="s">
        <v>18</v>
      </c>
      <c r="P12" s="16" t="s">
        <v>14</v>
      </c>
      <c r="Q12" s="16" t="s">
        <v>14</v>
      </c>
      <c r="R12" s="16" t="s">
        <v>14</v>
      </c>
      <c r="S12" s="16" t="s">
        <v>18</v>
      </c>
      <c r="T12" s="16" t="s">
        <v>14</v>
      </c>
      <c r="U12" s="16" t="s">
        <v>12</v>
      </c>
      <c r="V12" s="16" t="s">
        <v>14</v>
      </c>
      <c r="W12" s="16" t="s">
        <v>18</v>
      </c>
      <c r="X12" s="16" t="s">
        <v>14</v>
      </c>
      <c r="Y12" s="16" t="s">
        <v>14</v>
      </c>
      <c r="Z12" s="16" t="s">
        <v>18</v>
      </c>
      <c r="AA12" s="16" t="s">
        <v>14</v>
      </c>
      <c r="AB12" s="16" t="s">
        <v>14</v>
      </c>
      <c r="AC12" s="16" t="s">
        <v>12</v>
      </c>
      <c r="AD12" s="16" t="s">
        <v>18</v>
      </c>
      <c r="AE12" s="16" t="s">
        <v>14</v>
      </c>
      <c r="AF12" s="16" t="s">
        <v>14</v>
      </c>
      <c r="AG12" s="16"/>
      <c r="AH12" s="17">
        <f>COUNTIF(C12:AG12,"A")+COUNTIF(C12:AG12,"B")+COUNTIF(C12:AG12,"F")</f>
      </c>
      <c r="AI12" s="17">
        <f>COUNTIF(C12:AG12,"×")</f>
      </c>
      <c r="AJ12" s="17">
        <f>COUNTIF(C12:AG12,"有")</f>
      </c>
      <c r="AK12" s="18">
        <f>IF(設定!B9="","",AH12*設定!D9)</f>
      </c>
      <c r="AL12" s="17">
        <f>IF(設定!B9="","",AI12-設定!$G$4)</f>
      </c>
    </row>
    <row r="13" ht="19" customHeight="1" spans="1:38" x14ac:dyDescent="0.25">
      <c r="A13" s="14">
        <f>IF(設定!C10="○","●","")</f>
      </c>
      <c r="B13" s="15">
        <f>IF(設定!B10="","",設定!B10)</f>
      </c>
      <c r="C13" s="16" t="s">
        <v>12</v>
      </c>
      <c r="D13" s="16" t="s">
        <v>18</v>
      </c>
      <c r="E13" s="16" t="s">
        <v>12</v>
      </c>
      <c r="F13" s="16" t="s">
        <v>14</v>
      </c>
      <c r="G13" s="16" t="s">
        <v>12</v>
      </c>
      <c r="H13" s="16" t="s">
        <v>18</v>
      </c>
      <c r="I13" s="16" t="s">
        <v>12</v>
      </c>
      <c r="J13" s="16" t="s">
        <v>12</v>
      </c>
      <c r="K13" s="16" t="s">
        <v>12</v>
      </c>
      <c r="L13" s="16" t="s">
        <v>18</v>
      </c>
      <c r="M13" s="16" t="s">
        <v>12</v>
      </c>
      <c r="N13" s="16" t="s">
        <v>14</v>
      </c>
      <c r="O13" s="16" t="s">
        <v>18</v>
      </c>
      <c r="P13" s="16" t="s">
        <v>12</v>
      </c>
      <c r="Q13" s="16" t="s">
        <v>12</v>
      </c>
      <c r="R13" s="16" t="s">
        <v>12</v>
      </c>
      <c r="S13" s="16" t="s">
        <v>18</v>
      </c>
      <c r="T13" s="16" t="s">
        <v>12</v>
      </c>
      <c r="U13" s="16" t="s">
        <v>14</v>
      </c>
      <c r="V13" s="16" t="s">
        <v>12</v>
      </c>
      <c r="W13" s="16" t="s">
        <v>18</v>
      </c>
      <c r="X13" s="16" t="s">
        <v>12</v>
      </c>
      <c r="Y13" s="16" t="s">
        <v>12</v>
      </c>
      <c r="Z13" s="16" t="s">
        <v>16</v>
      </c>
      <c r="AA13" s="16" t="s">
        <v>18</v>
      </c>
      <c r="AB13" s="16" t="s">
        <v>12</v>
      </c>
      <c r="AC13" s="16" t="s">
        <v>14</v>
      </c>
      <c r="AD13" s="16" t="s">
        <v>18</v>
      </c>
      <c r="AE13" s="16" t="s">
        <v>12</v>
      </c>
      <c r="AF13" s="16" t="s">
        <v>12</v>
      </c>
      <c r="AG13" s="16"/>
      <c r="AH13" s="17">
        <f>COUNTIF(C13:AG13,"A")+COUNTIF(C13:AG13,"B")+COUNTIF(C13:AG13,"F")</f>
      </c>
      <c r="AI13" s="17">
        <f>COUNTIF(C13:AG13,"×")</f>
      </c>
      <c r="AJ13" s="17">
        <f>COUNTIF(C13:AG13,"有")</f>
      </c>
      <c r="AK13" s="18">
        <f>IF(設定!B10="","",AH13*設定!D10)</f>
      </c>
      <c r="AL13" s="17">
        <f>IF(設定!B10="","",AI13-設定!$G$4)</f>
      </c>
    </row>
    <row r="14" ht="19" customHeight="1" spans="1:38" x14ac:dyDescent="0.25">
      <c r="A14" s="14">
        <f>IF(設定!C11="○","●","")</f>
      </c>
      <c r="B14" s="15">
        <f>IF(設定!B11="","",設定!B11)</f>
      </c>
      <c r="C14" s="16" t="s">
        <v>14</v>
      </c>
      <c r="D14" s="16" t="s">
        <v>18</v>
      </c>
      <c r="E14" s="16" t="s">
        <v>14</v>
      </c>
      <c r="F14" s="16" t="s">
        <v>12</v>
      </c>
      <c r="G14" s="16" t="s">
        <v>14</v>
      </c>
      <c r="H14" s="16" t="s">
        <v>18</v>
      </c>
      <c r="I14" s="16" t="s">
        <v>16</v>
      </c>
      <c r="J14" s="16" t="s">
        <v>14</v>
      </c>
      <c r="K14" s="16" t="s">
        <v>14</v>
      </c>
      <c r="L14" s="16" t="s">
        <v>18</v>
      </c>
      <c r="M14" s="16" t="s">
        <v>14</v>
      </c>
      <c r="N14" s="16" t="s">
        <v>12</v>
      </c>
      <c r="O14" s="16" t="s">
        <v>14</v>
      </c>
      <c r="P14" s="16" t="s">
        <v>18</v>
      </c>
      <c r="Q14" s="16" t="s">
        <v>14</v>
      </c>
      <c r="R14" s="16" t="s">
        <v>14</v>
      </c>
      <c r="S14" s="16" t="s">
        <v>18</v>
      </c>
      <c r="T14" s="16" t="s">
        <v>16</v>
      </c>
      <c r="U14" s="16" t="s">
        <v>12</v>
      </c>
      <c r="V14" s="16" t="s">
        <v>22</v>
      </c>
      <c r="W14" s="16" t="s">
        <v>18</v>
      </c>
      <c r="X14" s="16" t="s">
        <v>14</v>
      </c>
      <c r="Y14" s="16" t="s">
        <v>14</v>
      </c>
      <c r="Z14" s="16" t="s">
        <v>14</v>
      </c>
      <c r="AA14" s="16" t="s">
        <v>18</v>
      </c>
      <c r="AB14" s="16" t="s">
        <v>14</v>
      </c>
      <c r="AC14" s="16" t="s">
        <v>12</v>
      </c>
      <c r="AD14" s="16" t="s">
        <v>14</v>
      </c>
      <c r="AE14" s="16" t="s">
        <v>18</v>
      </c>
      <c r="AF14" s="16" t="s">
        <v>14</v>
      </c>
      <c r="AG14" s="16"/>
      <c r="AH14" s="17">
        <f>COUNTIF(C14:AG14,"A")+COUNTIF(C14:AG14,"B")+COUNTIF(C14:AG14,"F")</f>
      </c>
      <c r="AI14" s="17">
        <f>COUNTIF(C14:AG14,"×")</f>
      </c>
      <c r="AJ14" s="17">
        <f>COUNTIF(C14:AG14,"有")</f>
      </c>
      <c r="AK14" s="18">
        <f>IF(設定!B11="","",AH14*設定!D11)</f>
      </c>
      <c r="AL14" s="17">
        <f>IF(設定!B11="","",AI14-設定!$G$4)</f>
      </c>
    </row>
    <row r="15" ht="19" customHeight="1" spans="1:38" x14ac:dyDescent="0.25">
      <c r="A15" s="14">
        <f>IF(設定!C12="○","●","")</f>
      </c>
      <c r="B15" s="15">
        <f>IF(設定!B12="","",設定!B12)</f>
      </c>
      <c r="C15" s="16" t="s">
        <v>12</v>
      </c>
      <c r="D15" s="16" t="s">
        <v>12</v>
      </c>
      <c r="E15" s="16" t="s">
        <v>18</v>
      </c>
      <c r="F15" s="16" t="s">
        <v>14</v>
      </c>
      <c r="G15" s="16" t="s">
        <v>12</v>
      </c>
      <c r="H15" s="16" t="s">
        <v>18</v>
      </c>
      <c r="I15" s="16" t="s">
        <v>12</v>
      </c>
      <c r="J15" s="16" t="s">
        <v>12</v>
      </c>
      <c r="K15" s="16" t="s">
        <v>12</v>
      </c>
      <c r="L15" s="16" t="s">
        <v>18</v>
      </c>
      <c r="M15" s="16" t="s">
        <v>12</v>
      </c>
      <c r="N15" s="16" t="s">
        <v>14</v>
      </c>
      <c r="O15" s="16" t="s">
        <v>12</v>
      </c>
      <c r="P15" s="16" t="s">
        <v>18</v>
      </c>
      <c r="Q15" s="16" t="s">
        <v>12</v>
      </c>
      <c r="R15" s="16" t="s">
        <v>12</v>
      </c>
      <c r="S15" s="16" t="s">
        <v>12</v>
      </c>
      <c r="T15" s="16" t="s">
        <v>18</v>
      </c>
      <c r="U15" s="16" t="s">
        <v>14</v>
      </c>
      <c r="V15" s="16" t="s">
        <v>12</v>
      </c>
      <c r="W15" s="16" t="s">
        <v>18</v>
      </c>
      <c r="X15" s="16" t="s">
        <v>12</v>
      </c>
      <c r="Y15" s="16" t="s">
        <v>12</v>
      </c>
      <c r="Z15" s="16" t="s">
        <v>12</v>
      </c>
      <c r="AA15" s="16" t="s">
        <v>18</v>
      </c>
      <c r="AB15" s="16" t="s">
        <v>12</v>
      </c>
      <c r="AC15" s="16" t="s">
        <v>16</v>
      </c>
      <c r="AD15" s="16" t="s">
        <v>12</v>
      </c>
      <c r="AE15" s="16" t="s">
        <v>18</v>
      </c>
      <c r="AF15" s="16" t="s">
        <v>16</v>
      </c>
      <c r="AG15" s="16"/>
      <c r="AH15" s="17">
        <f>COUNTIF(C15:AG15,"A")+COUNTIF(C15:AG15,"B")+COUNTIF(C15:AG15,"F")</f>
      </c>
      <c r="AI15" s="17">
        <f>COUNTIF(C15:AG15,"×")</f>
      </c>
      <c r="AJ15" s="17">
        <f>COUNTIF(C15:AG15,"有")</f>
      </c>
      <c r="AK15" s="18">
        <f>IF(設定!B12="","",AH15*設定!D12)</f>
      </c>
      <c r="AL15" s="17">
        <f>IF(設定!B12="","",AI15-設定!$G$4)</f>
      </c>
    </row>
    <row r="16" ht="19" customHeight="1" spans="1:38" x14ac:dyDescent="0.25">
      <c r="A16" s="14">
        <f>IF(設定!C13="○","●","")</f>
      </c>
      <c r="B16" s="15">
        <f>IF(設定!B13="","",設定!B13)</f>
      </c>
      <c r="C16" s="16" t="s">
        <v>14</v>
      </c>
      <c r="D16" s="16" t="s">
        <v>14</v>
      </c>
      <c r="E16" s="16" t="s">
        <v>18</v>
      </c>
      <c r="F16" s="16" t="s">
        <v>12</v>
      </c>
      <c r="G16" s="16" t="s">
        <v>16</v>
      </c>
      <c r="H16" s="16" t="s">
        <v>14</v>
      </c>
      <c r="I16" s="16" t="s">
        <v>18</v>
      </c>
      <c r="J16" s="16" t="s">
        <v>14</v>
      </c>
      <c r="K16" s="16" t="s">
        <v>14</v>
      </c>
      <c r="L16" s="16" t="s">
        <v>18</v>
      </c>
      <c r="M16" s="16" t="s">
        <v>14</v>
      </c>
      <c r="N16" s="16" t="s">
        <v>12</v>
      </c>
      <c r="O16" s="16" t="s">
        <v>14</v>
      </c>
      <c r="P16" s="16" t="s">
        <v>18</v>
      </c>
      <c r="Q16" s="16" t="s">
        <v>14</v>
      </c>
      <c r="R16" s="16" t="s">
        <v>16</v>
      </c>
      <c r="S16" s="16" t="s">
        <v>14</v>
      </c>
      <c r="T16" s="16" t="s">
        <v>18</v>
      </c>
      <c r="U16" s="16" t="s">
        <v>16</v>
      </c>
      <c r="V16" s="16" t="s">
        <v>14</v>
      </c>
      <c r="W16" s="16" t="s">
        <v>14</v>
      </c>
      <c r="X16" s="16" t="s">
        <v>18</v>
      </c>
      <c r="Y16" s="16" t="s">
        <v>14</v>
      </c>
      <c r="Z16" s="16" t="s">
        <v>14</v>
      </c>
      <c r="AA16" s="16" t="s">
        <v>18</v>
      </c>
      <c r="AB16" s="16" t="s">
        <v>14</v>
      </c>
      <c r="AC16" s="16" t="s">
        <v>12</v>
      </c>
      <c r="AD16" s="16" t="s">
        <v>14</v>
      </c>
      <c r="AE16" s="16" t="s">
        <v>18</v>
      </c>
      <c r="AF16" s="16" t="s">
        <v>14</v>
      </c>
      <c r="AG16" s="16"/>
      <c r="AH16" s="17">
        <f>COUNTIF(C16:AG16,"A")+COUNTIF(C16:AG16,"B")+COUNTIF(C16:AG16,"F")</f>
      </c>
      <c r="AI16" s="17">
        <f>COUNTIF(C16:AG16,"×")</f>
      </c>
      <c r="AJ16" s="17">
        <f>COUNTIF(C16:AG16,"有")</f>
      </c>
      <c r="AK16" s="18">
        <f>IF(設定!B13="","",AH16*設定!D13)</f>
      </c>
      <c r="AL16" s="17">
        <f>IF(設定!B13="","",AI16-設定!$G$4)</f>
      </c>
    </row>
    <row r="17" ht="19" customHeight="1" spans="1:38" x14ac:dyDescent="0.25">
      <c r="A17" s="14">
        <f>IF(設定!C14="○","●","")</f>
      </c>
      <c r="B17" s="15">
        <f>IF(設定!B14="","",設定!B14)</f>
      </c>
      <c r="C17" s="16" t="s">
        <v>12</v>
      </c>
      <c r="D17" s="16" t="s">
        <v>12</v>
      </c>
      <c r="E17" s="16" t="s">
        <v>18</v>
      </c>
      <c r="F17" s="16" t="s">
        <v>14</v>
      </c>
      <c r="G17" s="16" t="s">
        <v>12</v>
      </c>
      <c r="H17" s="16" t="s">
        <v>16</v>
      </c>
      <c r="I17" s="16" t="s">
        <v>18</v>
      </c>
      <c r="J17" s="16" t="s">
        <v>16</v>
      </c>
      <c r="K17" s="16" t="s">
        <v>12</v>
      </c>
      <c r="L17" s="16" t="s">
        <v>12</v>
      </c>
      <c r="M17" s="16" t="s">
        <v>18</v>
      </c>
      <c r="N17" s="16" t="s">
        <v>14</v>
      </c>
      <c r="O17" s="16" t="s">
        <v>12</v>
      </c>
      <c r="P17" s="16" t="s">
        <v>18</v>
      </c>
      <c r="Q17" s="16" t="s">
        <v>12</v>
      </c>
      <c r="R17" s="16" t="s">
        <v>12</v>
      </c>
      <c r="S17" s="16" t="s">
        <v>16</v>
      </c>
      <c r="T17" s="16" t="s">
        <v>18</v>
      </c>
      <c r="U17" s="16" t="s">
        <v>14</v>
      </c>
      <c r="V17" s="16" t="s">
        <v>12</v>
      </c>
      <c r="W17" s="16" t="s">
        <v>12</v>
      </c>
      <c r="X17" s="16" t="s">
        <v>18</v>
      </c>
      <c r="Y17" s="16" t="s">
        <v>12</v>
      </c>
      <c r="Z17" s="16" t="s">
        <v>12</v>
      </c>
      <c r="AA17" s="16" t="s">
        <v>12</v>
      </c>
      <c r="AB17" s="16" t="s">
        <v>18</v>
      </c>
      <c r="AC17" s="16" t="s">
        <v>14</v>
      </c>
      <c r="AD17" s="16" t="s">
        <v>16</v>
      </c>
      <c r="AE17" s="16" t="s">
        <v>18</v>
      </c>
      <c r="AF17" s="16" t="s">
        <v>12</v>
      </c>
      <c r="AG17" s="16"/>
      <c r="AH17" s="17">
        <f>COUNTIF(C17:AG17,"A")+COUNTIF(C17:AG17,"B")+COUNTIF(C17:AG17,"F")</f>
      </c>
      <c r="AI17" s="17">
        <f>COUNTIF(C17:AG17,"×")</f>
      </c>
      <c r="AJ17" s="17">
        <f>COUNTIF(C17:AG17,"有")</f>
      </c>
      <c r="AK17" s="18">
        <f>IF(設定!B14="","",AH17*設定!D14)</f>
      </c>
      <c r="AL17" s="17">
        <f>IF(設定!B14="","",AI17-設定!$G$4)</f>
      </c>
    </row>
    <row r="18" ht="19" customHeight="1" spans="1:38" x14ac:dyDescent="0.25">
      <c r="A18" s="14">
        <f>IF(設定!C15="○","●","")</f>
      </c>
      <c r="B18" s="15">
        <f>IF(設定!B15="","",設定!B15)</f>
      </c>
      <c r="C18" s="16" t="s">
        <v>14</v>
      </c>
      <c r="D18" s="16" t="s">
        <v>14</v>
      </c>
      <c r="E18" s="16" t="s">
        <v>18</v>
      </c>
      <c r="F18" s="16" t="s">
        <v>12</v>
      </c>
      <c r="G18" s="16" t="s">
        <v>14</v>
      </c>
      <c r="H18" s="16" t="s">
        <v>14</v>
      </c>
      <c r="I18" s="16" t="s">
        <v>18</v>
      </c>
      <c r="J18" s="16" t="s">
        <v>14</v>
      </c>
      <c r="K18" s="16" t="s">
        <v>14</v>
      </c>
      <c r="L18" s="16" t="s">
        <v>14</v>
      </c>
      <c r="M18" s="16" t="s">
        <v>18</v>
      </c>
      <c r="N18" s="16" t="s">
        <v>12</v>
      </c>
      <c r="O18" s="16" t="s">
        <v>14</v>
      </c>
      <c r="P18" s="16" t="s">
        <v>14</v>
      </c>
      <c r="Q18" s="16" t="s">
        <v>18</v>
      </c>
      <c r="R18" s="16" t="s">
        <v>14</v>
      </c>
      <c r="S18" s="16" t="s">
        <v>14</v>
      </c>
      <c r="T18" s="16" t="s">
        <v>18</v>
      </c>
      <c r="U18" s="16" t="s">
        <v>12</v>
      </c>
      <c r="V18" s="16" t="s">
        <v>14</v>
      </c>
      <c r="W18" s="16" t="s">
        <v>14</v>
      </c>
      <c r="X18" s="16" t="s">
        <v>18</v>
      </c>
      <c r="Y18" s="16" t="s">
        <v>14</v>
      </c>
      <c r="Z18" s="16" t="s">
        <v>14</v>
      </c>
      <c r="AA18" s="16" t="s">
        <v>14</v>
      </c>
      <c r="AB18" s="16" t="s">
        <v>18</v>
      </c>
      <c r="AC18" s="16" t="s">
        <v>12</v>
      </c>
      <c r="AD18" s="16" t="s">
        <v>14</v>
      </c>
      <c r="AE18" s="16" t="s">
        <v>16</v>
      </c>
      <c r="AF18" s="16" t="s">
        <v>18</v>
      </c>
      <c r="AG18" s="16"/>
      <c r="AH18" s="17">
        <f>COUNTIF(C18:AG18,"A")+COUNTIF(C18:AG18,"B")+COUNTIF(C18:AG18,"F")</f>
      </c>
      <c r="AI18" s="17">
        <f>COUNTIF(C18:AG18,"×")</f>
      </c>
      <c r="AJ18" s="17">
        <f>COUNTIF(C18:AG18,"有")</f>
      </c>
      <c r="AK18" s="18">
        <f>IF(設定!B15="","",AH18*設定!D15)</f>
      </c>
      <c r="AL18" s="17">
        <f>IF(設定!B15="","",AI18-設定!$G$4)</f>
      </c>
    </row>
    <row r="19" ht="19" customHeight="1" spans="1:38" x14ac:dyDescent="0.25">
      <c r="A19" s="14">
        <f>IF(設定!C16="○","●","")</f>
      </c>
      <c r="B19" s="15">
        <f>IF(設定!B16="","",設定!B16)</f>
      </c>
      <c r="C19" s="16" t="s">
        <v>12</v>
      </c>
      <c r="D19" s="16" t="s">
        <v>12</v>
      </c>
      <c r="E19" s="16" t="s">
        <v>12</v>
      </c>
      <c r="F19" s="16" t="s">
        <v>18</v>
      </c>
      <c r="G19" s="16" t="s">
        <v>12</v>
      </c>
      <c r="H19" s="16" t="s">
        <v>12</v>
      </c>
      <c r="I19" s="16" t="s">
        <v>18</v>
      </c>
      <c r="J19" s="16" t="s">
        <v>12</v>
      </c>
      <c r="K19" s="16" t="s">
        <v>12</v>
      </c>
      <c r="L19" s="16" t="s">
        <v>12</v>
      </c>
      <c r="M19" s="16" t="s">
        <v>18</v>
      </c>
      <c r="N19" s="16" t="s">
        <v>14</v>
      </c>
      <c r="O19" s="16" t="s">
        <v>12</v>
      </c>
      <c r="P19" s="16" t="s">
        <v>12</v>
      </c>
      <c r="Q19" s="16" t="s">
        <v>18</v>
      </c>
      <c r="R19" s="16" t="s">
        <v>12</v>
      </c>
      <c r="S19" s="16" t="s">
        <v>12</v>
      </c>
      <c r="T19" s="16" t="s">
        <v>12</v>
      </c>
      <c r="U19" s="16" t="s">
        <v>18</v>
      </c>
      <c r="V19" s="16" t="s">
        <v>12</v>
      </c>
      <c r="W19" s="16" t="s">
        <v>12</v>
      </c>
      <c r="X19" s="16" t="s">
        <v>18</v>
      </c>
      <c r="Y19" s="16" t="s">
        <v>12</v>
      </c>
      <c r="Z19" s="16" t="s">
        <v>12</v>
      </c>
      <c r="AA19" s="16" t="s">
        <v>12</v>
      </c>
      <c r="AB19" s="16" t="s">
        <v>18</v>
      </c>
      <c r="AC19" s="16" t="s">
        <v>14</v>
      </c>
      <c r="AD19" s="16" t="s">
        <v>12</v>
      </c>
      <c r="AE19" s="16" t="s">
        <v>12</v>
      </c>
      <c r="AF19" s="16" t="s">
        <v>18</v>
      </c>
      <c r="AG19" s="16"/>
      <c r="AH19" s="17">
        <f>COUNTIF(C19:AG19,"A")+COUNTIF(C19:AG19,"B")+COUNTIF(C19:AG19,"F")</f>
      </c>
      <c r="AI19" s="17">
        <f>COUNTIF(C19:AG19,"×")</f>
      </c>
      <c r="AJ19" s="17">
        <f>COUNTIF(C19:AG19,"有")</f>
      </c>
      <c r="AK19" s="18">
        <f>IF(設定!B16="","",AH19*設定!D16)</f>
      </c>
      <c r="AL19" s="17">
        <f>IF(設定!B16="","",AI19-設定!$G$4)</f>
      </c>
    </row>
    <row r="20" ht="19" customHeight="1" spans="1:38" x14ac:dyDescent="0.25">
      <c r="A20" s="14">
        <f>IF(設定!C17="○","●","")</f>
      </c>
      <c r="B20" s="15">
        <f>IF(設定!B17="","",設定!B17)</f>
      </c>
      <c r="C20" s="16" t="s">
        <v>14</v>
      </c>
      <c r="D20" s="16" t="s">
        <v>14</v>
      </c>
      <c r="E20" s="16" t="s">
        <v>14</v>
      </c>
      <c r="F20" s="16" t="s">
        <v>18</v>
      </c>
      <c r="G20" s="16" t="s">
        <v>14</v>
      </c>
      <c r="H20" s="16" t="s">
        <v>14</v>
      </c>
      <c r="I20" s="16" t="s">
        <v>14</v>
      </c>
      <c r="J20" s="16" t="s">
        <v>18</v>
      </c>
      <c r="K20" s="16" t="s">
        <v>16</v>
      </c>
      <c r="L20" s="16" t="s">
        <v>14</v>
      </c>
      <c r="M20" s="16" t="s">
        <v>18</v>
      </c>
      <c r="N20" s="16" t="s">
        <v>12</v>
      </c>
      <c r="O20" s="16" t="s">
        <v>14</v>
      </c>
      <c r="P20" s="16" t="s">
        <v>14</v>
      </c>
      <c r="Q20" s="16" t="s">
        <v>18</v>
      </c>
      <c r="R20" s="16" t="s">
        <v>14</v>
      </c>
      <c r="S20" s="16" t="s">
        <v>14</v>
      </c>
      <c r="T20" s="16" t="s">
        <v>14</v>
      </c>
      <c r="U20" s="16" t="s">
        <v>18</v>
      </c>
      <c r="V20" s="16" t="s">
        <v>16</v>
      </c>
      <c r="W20" s="16" t="s">
        <v>14</v>
      </c>
      <c r="X20" s="16" t="s">
        <v>14</v>
      </c>
      <c r="Y20" s="16" t="s">
        <v>18</v>
      </c>
      <c r="Z20" s="16" t="s">
        <v>14</v>
      </c>
      <c r="AA20" s="16" t="s">
        <v>14</v>
      </c>
      <c r="AB20" s="16" t="s">
        <v>18</v>
      </c>
      <c r="AC20" s="16" t="s">
        <v>12</v>
      </c>
      <c r="AD20" s="16" t="s">
        <v>14</v>
      </c>
      <c r="AE20" s="16" t="s">
        <v>14</v>
      </c>
      <c r="AF20" s="16" t="s">
        <v>18</v>
      </c>
      <c r="AG20" s="16"/>
      <c r="AH20" s="17">
        <f>COUNTIF(C20:AG20,"A")+COUNTIF(C20:AG20,"B")+COUNTIF(C20:AG20,"F")</f>
      </c>
      <c r="AI20" s="17">
        <f>COUNTIF(C20:AG20,"×")</f>
      </c>
      <c r="AJ20" s="17">
        <f>COUNTIF(C20:AG20,"有")</f>
      </c>
      <c r="AK20" s="18">
        <f>IF(設定!B17="","",AH20*設定!D17)</f>
      </c>
      <c r="AL20" s="17">
        <f>IF(設定!B17="","",AI20-設定!$G$4)</f>
      </c>
    </row>
    <row r="21" ht="19" customHeight="1" spans="1:38" x14ac:dyDescent="0.25">
      <c r="A21" s="14">
        <f>IF(設定!C18="○","●","")</f>
      </c>
      <c r="B21" s="15">
        <f>IF(設定!B18="","",設定!B18)</f>
      </c>
      <c r="C21" s="16" t="s">
        <v>12</v>
      </c>
      <c r="D21" s="16" t="s">
        <v>12</v>
      </c>
      <c r="E21" s="16" t="s">
        <v>12</v>
      </c>
      <c r="F21" s="16" t="s">
        <v>18</v>
      </c>
      <c r="G21" s="16" t="s">
        <v>12</v>
      </c>
      <c r="H21" s="16" t="s">
        <v>12</v>
      </c>
      <c r="I21" s="16" t="s">
        <v>12</v>
      </c>
      <c r="J21" s="16" t="s">
        <v>18</v>
      </c>
      <c r="K21" s="16" t="s">
        <v>12</v>
      </c>
      <c r="L21" s="16" t="s">
        <v>16</v>
      </c>
      <c r="M21" s="16" t="s">
        <v>12</v>
      </c>
      <c r="N21" s="16" t="s">
        <v>18</v>
      </c>
      <c r="O21" s="16" t="s">
        <v>12</v>
      </c>
      <c r="P21" s="16" t="s">
        <v>12</v>
      </c>
      <c r="Q21" s="16" t="s">
        <v>18</v>
      </c>
      <c r="R21" s="16" t="s">
        <v>12</v>
      </c>
      <c r="S21" s="16" t="s">
        <v>12</v>
      </c>
      <c r="T21" s="16" t="s">
        <v>12</v>
      </c>
      <c r="U21" s="16" t="s">
        <v>18</v>
      </c>
      <c r="V21" s="16" t="s">
        <v>12</v>
      </c>
      <c r="W21" s="16" t="s">
        <v>16</v>
      </c>
      <c r="X21" s="16" t="s">
        <v>12</v>
      </c>
      <c r="Y21" s="16" t="s">
        <v>18</v>
      </c>
      <c r="Z21" s="16" t="s">
        <v>12</v>
      </c>
      <c r="AA21" s="16" t="s">
        <v>12</v>
      </c>
      <c r="AB21" s="16" t="s">
        <v>12</v>
      </c>
      <c r="AC21" s="16" t="s">
        <v>18</v>
      </c>
      <c r="AD21" s="16" t="s">
        <v>12</v>
      </c>
      <c r="AE21" s="16" t="s">
        <v>12</v>
      </c>
      <c r="AF21" s="16" t="s">
        <v>18</v>
      </c>
      <c r="AG21" s="16"/>
      <c r="AH21" s="17">
        <f>COUNTIF(C21:AG21,"A")+COUNTIF(C21:AG21,"B")+COUNTIF(C21:AG21,"F")</f>
      </c>
      <c r="AI21" s="17">
        <f>COUNTIF(C21:AG21,"×")</f>
      </c>
      <c r="AJ21" s="17">
        <f>COUNTIF(C21:AG21,"有")</f>
      </c>
      <c r="AK21" s="18">
        <f>IF(設定!B18="","",AH21*設定!D18)</f>
      </c>
      <c r="AL21" s="17">
        <f>IF(設定!B18="","",AI21-設定!$G$4)</f>
      </c>
    </row>
    <row r="23" ht="18" customHeight="1" spans="1:33" x14ac:dyDescent="0.25">
      <c r="A23" s="19" t="s">
        <v>53</v>
      </c>
      <c r="B23" s="19"/>
      <c r="C23" s="20">
        <f>IF(C$5="","",COUNTIF(C7:C21,"A")+COUNTIF(C7:C21,"B")+COUNTIF(C7:C21,"F"))</f>
      </c>
      <c r="D23" s="20">
        <f>IF(D$5="","",COUNTIF(D7:D21,"A")+COUNTIF(D7:D21,"B")+COUNTIF(D7:D21,"F"))</f>
      </c>
      <c r="E23" s="20">
        <f>IF(E$5="","",COUNTIF(E7:E21,"A")+COUNTIF(E7:E21,"B")+COUNTIF(E7:E21,"F"))</f>
      </c>
      <c r="F23" s="20">
        <f>IF(F$5="","",COUNTIF(F7:F21,"A")+COUNTIF(F7:F21,"B")+COUNTIF(F7:F21,"F"))</f>
      </c>
      <c r="G23" s="20">
        <f>IF(G$5="","",COUNTIF(G7:G21,"A")+COUNTIF(G7:G21,"B")+COUNTIF(G7:G21,"F"))</f>
      </c>
      <c r="H23" s="20">
        <f>IF(H$5="","",COUNTIF(H7:H21,"A")+COUNTIF(H7:H21,"B")+COUNTIF(H7:H21,"F"))</f>
      </c>
      <c r="I23" s="20">
        <f>IF(I$5="","",COUNTIF(I7:I21,"A")+COUNTIF(I7:I21,"B")+COUNTIF(I7:I21,"F"))</f>
      </c>
      <c r="J23" s="20">
        <f>IF(J$5="","",COUNTIF(J7:J21,"A")+COUNTIF(J7:J21,"B")+COUNTIF(J7:J21,"F"))</f>
      </c>
      <c r="K23" s="20">
        <f>IF(K$5="","",COUNTIF(K7:K21,"A")+COUNTIF(K7:K21,"B")+COUNTIF(K7:K21,"F"))</f>
      </c>
      <c r="L23" s="20">
        <f>IF(L$5="","",COUNTIF(L7:L21,"A")+COUNTIF(L7:L21,"B")+COUNTIF(L7:L21,"F"))</f>
      </c>
      <c r="M23" s="20">
        <f>IF(M$5="","",COUNTIF(M7:M21,"A")+COUNTIF(M7:M21,"B")+COUNTIF(M7:M21,"F"))</f>
      </c>
      <c r="N23" s="20">
        <f>IF(N$5="","",COUNTIF(N7:N21,"A")+COUNTIF(N7:N21,"B")+COUNTIF(N7:N21,"F"))</f>
      </c>
      <c r="O23" s="20">
        <f>IF(O$5="","",COUNTIF(O7:O21,"A")+COUNTIF(O7:O21,"B")+COUNTIF(O7:O21,"F"))</f>
      </c>
      <c r="P23" s="20">
        <f>IF(P$5="","",COUNTIF(P7:P21,"A")+COUNTIF(P7:P21,"B")+COUNTIF(P7:P21,"F"))</f>
      </c>
      <c r="Q23" s="20">
        <f>IF(Q$5="","",COUNTIF(Q7:Q21,"A")+COUNTIF(Q7:Q21,"B")+COUNTIF(Q7:Q21,"F"))</f>
      </c>
      <c r="R23" s="20">
        <f>IF(R$5="","",COUNTIF(R7:R21,"A")+COUNTIF(R7:R21,"B")+COUNTIF(R7:R21,"F"))</f>
      </c>
      <c r="S23" s="20">
        <f>IF(S$5="","",COUNTIF(S7:S21,"A")+COUNTIF(S7:S21,"B")+COUNTIF(S7:S21,"F"))</f>
      </c>
      <c r="T23" s="20">
        <f>IF(T$5="","",COUNTIF(T7:T21,"A")+COUNTIF(T7:T21,"B")+COUNTIF(T7:T21,"F"))</f>
      </c>
      <c r="U23" s="20">
        <f>IF(U$5="","",COUNTIF(U7:U21,"A")+COUNTIF(U7:U21,"B")+COUNTIF(U7:U21,"F"))</f>
      </c>
      <c r="V23" s="20">
        <f>IF(V$5="","",COUNTIF(V7:V21,"A")+COUNTIF(V7:V21,"B")+COUNTIF(V7:V21,"F"))</f>
      </c>
      <c r="W23" s="20">
        <f>IF(W$5="","",COUNTIF(W7:W21,"A")+COUNTIF(W7:W21,"B")+COUNTIF(W7:W21,"F"))</f>
      </c>
      <c r="X23" s="20">
        <f>IF(X$5="","",COUNTIF(X7:X21,"A")+COUNTIF(X7:X21,"B")+COUNTIF(X7:X21,"F"))</f>
      </c>
      <c r="Y23" s="20">
        <f>IF(Y$5="","",COUNTIF(Y7:Y21,"A")+COUNTIF(Y7:Y21,"B")+COUNTIF(Y7:Y21,"F"))</f>
      </c>
      <c r="Z23" s="20">
        <f>IF(Z$5="","",COUNTIF(Z7:Z21,"A")+COUNTIF(Z7:Z21,"B")+COUNTIF(Z7:Z21,"F"))</f>
      </c>
      <c r="AA23" s="20">
        <f>IF(AA$5="","",COUNTIF(AA7:AA21,"A")+COUNTIF(AA7:AA21,"B")+COUNTIF(AA7:AA21,"F"))</f>
      </c>
      <c r="AB23" s="20">
        <f>IF(AB$5="","",COUNTIF(AB7:AB21,"A")+COUNTIF(AB7:AB21,"B")+COUNTIF(AB7:AB21,"F"))</f>
      </c>
      <c r="AC23" s="20">
        <f>IF(AC$5="","",COUNTIF(AC7:AC21,"A")+COUNTIF(AC7:AC21,"B")+COUNTIF(AC7:AC21,"F"))</f>
      </c>
      <c r="AD23" s="20">
        <f>IF(AD$5="","",COUNTIF(AD7:AD21,"A")+COUNTIF(AD7:AD21,"B")+COUNTIF(AD7:AD21,"F"))</f>
      </c>
      <c r="AE23" s="20">
        <f>IF(AE$5="","",COUNTIF(AE7:AE21,"A")+COUNTIF(AE7:AE21,"B")+COUNTIF(AE7:AE21,"F"))</f>
      </c>
      <c r="AF23" s="20">
        <f>IF(AF$5="","",COUNTIF(AF7:AF21,"A")+COUNTIF(AF7:AF21,"B")+COUNTIF(AF7:AF21,"F"))</f>
      </c>
      <c r="AG23" s="20">
        <f>IF(AG$5="","",COUNTIF(AG7:AG21,"A")+COUNTIF(AG7:AG21,"B")+COUNTIF(AG7:AG21,"F"))</f>
      </c>
    </row>
    <row r="24" ht="18" customHeight="1" spans="1:33" x14ac:dyDescent="0.25">
      <c r="A24" s="19" t="s">
        <v>54</v>
      </c>
      <c r="B24" s="19"/>
      <c r="C24" s="20">
        <f>IF(C$5="","",COUNTIF(C7:C21,"A")+COUNTIF(C7:C21,"F"))</f>
      </c>
      <c r="D24" s="20">
        <f>IF(D$5="","",COUNTIF(D7:D21,"A")+COUNTIF(D7:D21,"F"))</f>
      </c>
      <c r="E24" s="20">
        <f>IF(E$5="","",COUNTIF(E7:E21,"A")+COUNTIF(E7:E21,"F"))</f>
      </c>
      <c r="F24" s="20">
        <f>IF(F$5="","",COUNTIF(F7:F21,"A")+COUNTIF(F7:F21,"F"))</f>
      </c>
      <c r="G24" s="20">
        <f>IF(G$5="","",COUNTIF(G7:G21,"A")+COUNTIF(G7:G21,"F"))</f>
      </c>
      <c r="H24" s="20">
        <f>IF(H$5="","",COUNTIF(H7:H21,"A")+COUNTIF(H7:H21,"F"))</f>
      </c>
      <c r="I24" s="20">
        <f>IF(I$5="","",COUNTIF(I7:I21,"A")+COUNTIF(I7:I21,"F"))</f>
      </c>
      <c r="J24" s="20">
        <f>IF(J$5="","",COUNTIF(J7:J21,"A")+COUNTIF(J7:J21,"F"))</f>
      </c>
      <c r="K24" s="20">
        <f>IF(K$5="","",COUNTIF(K7:K21,"A")+COUNTIF(K7:K21,"F"))</f>
      </c>
      <c r="L24" s="20">
        <f>IF(L$5="","",COUNTIF(L7:L21,"A")+COUNTIF(L7:L21,"F"))</f>
      </c>
      <c r="M24" s="20">
        <f>IF(M$5="","",COUNTIF(M7:M21,"A")+COUNTIF(M7:M21,"F"))</f>
      </c>
      <c r="N24" s="20">
        <f>IF(N$5="","",COUNTIF(N7:N21,"A")+COUNTIF(N7:N21,"F"))</f>
      </c>
      <c r="O24" s="20">
        <f>IF(O$5="","",COUNTIF(O7:O21,"A")+COUNTIF(O7:O21,"F"))</f>
      </c>
      <c r="P24" s="20">
        <f>IF(P$5="","",COUNTIF(P7:P21,"A")+COUNTIF(P7:P21,"F"))</f>
      </c>
      <c r="Q24" s="20">
        <f>IF(Q$5="","",COUNTIF(Q7:Q21,"A")+COUNTIF(Q7:Q21,"F"))</f>
      </c>
      <c r="R24" s="20">
        <f>IF(R$5="","",COUNTIF(R7:R21,"A")+COUNTIF(R7:R21,"F"))</f>
      </c>
      <c r="S24" s="20">
        <f>IF(S$5="","",COUNTIF(S7:S21,"A")+COUNTIF(S7:S21,"F"))</f>
      </c>
      <c r="T24" s="20">
        <f>IF(T$5="","",COUNTIF(T7:T21,"A")+COUNTIF(T7:T21,"F"))</f>
      </c>
      <c r="U24" s="20">
        <f>IF(U$5="","",COUNTIF(U7:U21,"A")+COUNTIF(U7:U21,"F"))</f>
      </c>
      <c r="V24" s="20">
        <f>IF(V$5="","",COUNTIF(V7:V21,"A")+COUNTIF(V7:V21,"F"))</f>
      </c>
      <c r="W24" s="20">
        <f>IF(W$5="","",COUNTIF(W7:W21,"A")+COUNTIF(W7:W21,"F"))</f>
      </c>
      <c r="X24" s="20">
        <f>IF(X$5="","",COUNTIF(X7:X21,"A")+COUNTIF(X7:X21,"F"))</f>
      </c>
      <c r="Y24" s="20">
        <f>IF(Y$5="","",COUNTIF(Y7:Y21,"A")+COUNTIF(Y7:Y21,"F"))</f>
      </c>
      <c r="Z24" s="20">
        <f>IF(Z$5="","",COUNTIF(Z7:Z21,"A")+COUNTIF(Z7:Z21,"F"))</f>
      </c>
      <c r="AA24" s="20">
        <f>IF(AA$5="","",COUNTIF(AA7:AA21,"A")+COUNTIF(AA7:AA21,"F"))</f>
      </c>
      <c r="AB24" s="20">
        <f>IF(AB$5="","",COUNTIF(AB7:AB21,"A")+COUNTIF(AB7:AB21,"F"))</f>
      </c>
      <c r="AC24" s="20">
        <f>IF(AC$5="","",COUNTIF(AC7:AC21,"A")+COUNTIF(AC7:AC21,"F"))</f>
      </c>
      <c r="AD24" s="20">
        <f>IF(AD$5="","",COUNTIF(AD7:AD21,"A")+COUNTIF(AD7:AD21,"F"))</f>
      </c>
      <c r="AE24" s="20">
        <f>IF(AE$5="","",COUNTIF(AE7:AE21,"A")+COUNTIF(AE7:AE21,"F"))</f>
      </c>
      <c r="AF24" s="20">
        <f>IF(AF$5="","",COUNTIF(AF7:AF21,"A")+COUNTIF(AF7:AF21,"F"))</f>
      </c>
      <c r="AG24" s="20">
        <f>IF(AG$5="","",COUNTIF(AG7:AG21,"A")+COUNTIF(AG7:AG21,"F"))</f>
      </c>
    </row>
    <row r="25" ht="18" customHeight="1" spans="1:33" x14ac:dyDescent="0.25">
      <c r="A25" s="19" t="s">
        <v>55</v>
      </c>
      <c r="B25" s="19"/>
      <c r="C25" s="20">
        <f>IF(C$5="","",COUNTIF(C7:C21,"B")+COUNTIF(C7:C21,"F"))</f>
      </c>
      <c r="D25" s="20">
        <f>IF(D$5="","",COUNTIF(D7:D21,"B")+COUNTIF(D7:D21,"F"))</f>
      </c>
      <c r="E25" s="20">
        <f>IF(E$5="","",COUNTIF(E7:E21,"B")+COUNTIF(E7:E21,"F"))</f>
      </c>
      <c r="F25" s="20">
        <f>IF(F$5="","",COUNTIF(F7:F21,"B")+COUNTIF(F7:F21,"F"))</f>
      </c>
      <c r="G25" s="20">
        <f>IF(G$5="","",COUNTIF(G7:G21,"B")+COUNTIF(G7:G21,"F"))</f>
      </c>
      <c r="H25" s="20">
        <f>IF(H$5="","",COUNTIF(H7:H21,"B")+COUNTIF(H7:H21,"F"))</f>
      </c>
      <c r="I25" s="20">
        <f>IF(I$5="","",COUNTIF(I7:I21,"B")+COUNTIF(I7:I21,"F"))</f>
      </c>
      <c r="J25" s="20">
        <f>IF(J$5="","",COUNTIF(J7:J21,"B")+COUNTIF(J7:J21,"F"))</f>
      </c>
      <c r="K25" s="20">
        <f>IF(K$5="","",COUNTIF(K7:K21,"B")+COUNTIF(K7:K21,"F"))</f>
      </c>
      <c r="L25" s="20">
        <f>IF(L$5="","",COUNTIF(L7:L21,"B")+COUNTIF(L7:L21,"F"))</f>
      </c>
      <c r="M25" s="20">
        <f>IF(M$5="","",COUNTIF(M7:M21,"B")+COUNTIF(M7:M21,"F"))</f>
      </c>
      <c r="N25" s="20">
        <f>IF(N$5="","",COUNTIF(N7:N21,"B")+COUNTIF(N7:N21,"F"))</f>
      </c>
      <c r="O25" s="20">
        <f>IF(O$5="","",COUNTIF(O7:O21,"B")+COUNTIF(O7:O21,"F"))</f>
      </c>
      <c r="P25" s="20">
        <f>IF(P$5="","",COUNTIF(P7:P21,"B")+COUNTIF(P7:P21,"F"))</f>
      </c>
      <c r="Q25" s="20">
        <f>IF(Q$5="","",COUNTIF(Q7:Q21,"B")+COUNTIF(Q7:Q21,"F"))</f>
      </c>
      <c r="R25" s="20">
        <f>IF(R$5="","",COUNTIF(R7:R21,"B")+COUNTIF(R7:R21,"F"))</f>
      </c>
      <c r="S25" s="20">
        <f>IF(S$5="","",COUNTIF(S7:S21,"B")+COUNTIF(S7:S21,"F"))</f>
      </c>
      <c r="T25" s="20">
        <f>IF(T$5="","",COUNTIF(T7:T21,"B")+COUNTIF(T7:T21,"F"))</f>
      </c>
      <c r="U25" s="20">
        <f>IF(U$5="","",COUNTIF(U7:U21,"B")+COUNTIF(U7:U21,"F"))</f>
      </c>
      <c r="V25" s="20">
        <f>IF(V$5="","",COUNTIF(V7:V21,"B")+COUNTIF(V7:V21,"F"))</f>
      </c>
      <c r="W25" s="20">
        <f>IF(W$5="","",COUNTIF(W7:W21,"B")+COUNTIF(W7:W21,"F"))</f>
      </c>
      <c r="X25" s="20">
        <f>IF(X$5="","",COUNTIF(X7:X21,"B")+COUNTIF(X7:X21,"F"))</f>
      </c>
      <c r="Y25" s="20">
        <f>IF(Y$5="","",COUNTIF(Y7:Y21,"B")+COUNTIF(Y7:Y21,"F"))</f>
      </c>
      <c r="Z25" s="20">
        <f>IF(Z$5="","",COUNTIF(Z7:Z21,"B")+COUNTIF(Z7:Z21,"F"))</f>
      </c>
      <c r="AA25" s="20">
        <f>IF(AA$5="","",COUNTIF(AA7:AA21,"B")+COUNTIF(AA7:AA21,"F"))</f>
      </c>
      <c r="AB25" s="20">
        <f>IF(AB$5="","",COUNTIF(AB7:AB21,"B")+COUNTIF(AB7:AB21,"F"))</f>
      </c>
      <c r="AC25" s="20">
        <f>IF(AC$5="","",COUNTIF(AC7:AC21,"B")+COUNTIF(AC7:AC21,"F"))</f>
      </c>
      <c r="AD25" s="20">
        <f>IF(AD$5="","",COUNTIF(AD7:AD21,"B")+COUNTIF(AD7:AD21,"F"))</f>
      </c>
      <c r="AE25" s="20">
        <f>IF(AE$5="","",COUNTIF(AE7:AE21,"B")+COUNTIF(AE7:AE21,"F"))</f>
      </c>
      <c r="AF25" s="20">
        <f>IF(AF$5="","",COUNTIF(AF7:AF21,"B")+COUNTIF(AF7:AF21,"F"))</f>
      </c>
      <c r="AG25" s="20">
        <f>IF(AG$5="","",COUNTIF(AG7:AG21,"B")+COUNTIF(AG7:AG21,"F"))</f>
      </c>
    </row>
    <row r="26" ht="18" customHeight="1" spans="1:33" x14ac:dyDescent="0.25">
      <c r="A26" s="19" t="s">
        <v>56</v>
      </c>
      <c r="B26" s="19"/>
      <c r="C26" s="20">
        <f>IF(C$5="","",SUMPRODUCT((設定!$C$4:$C$18="○")*((C7:C21="A")+(C7:C21="B")+(C7:C21="F"))))</f>
      </c>
      <c r="D26" s="20">
        <f>IF(D$5="","",SUMPRODUCT((設定!$C$4:$C$18="○")*((D7:D21="A")+(D7:D21="B")+(D7:D21="F"))))</f>
      </c>
      <c r="E26" s="20">
        <f>IF(E$5="","",SUMPRODUCT((設定!$C$4:$C$18="○")*((E7:E21="A")+(E7:E21="B")+(E7:E21="F"))))</f>
      </c>
      <c r="F26" s="20">
        <f>IF(F$5="","",SUMPRODUCT((設定!$C$4:$C$18="○")*((F7:F21="A")+(F7:F21="B")+(F7:F21="F"))))</f>
      </c>
      <c r="G26" s="20">
        <f>IF(G$5="","",SUMPRODUCT((設定!$C$4:$C$18="○")*((G7:G21="A")+(G7:G21="B")+(G7:G21="F"))))</f>
      </c>
      <c r="H26" s="20">
        <f>IF(H$5="","",SUMPRODUCT((設定!$C$4:$C$18="○")*((H7:H21="A")+(H7:H21="B")+(H7:H21="F"))))</f>
      </c>
      <c r="I26" s="20">
        <f>IF(I$5="","",SUMPRODUCT((設定!$C$4:$C$18="○")*((I7:I21="A")+(I7:I21="B")+(I7:I21="F"))))</f>
      </c>
      <c r="J26" s="20">
        <f>IF(J$5="","",SUMPRODUCT((設定!$C$4:$C$18="○")*((J7:J21="A")+(J7:J21="B")+(J7:J21="F"))))</f>
      </c>
      <c r="K26" s="20">
        <f>IF(K$5="","",SUMPRODUCT((設定!$C$4:$C$18="○")*((K7:K21="A")+(K7:K21="B")+(K7:K21="F"))))</f>
      </c>
      <c r="L26" s="20">
        <f>IF(L$5="","",SUMPRODUCT((設定!$C$4:$C$18="○")*((L7:L21="A")+(L7:L21="B")+(L7:L21="F"))))</f>
      </c>
      <c r="M26" s="20">
        <f>IF(M$5="","",SUMPRODUCT((設定!$C$4:$C$18="○")*((M7:M21="A")+(M7:M21="B")+(M7:M21="F"))))</f>
      </c>
      <c r="N26" s="20">
        <f>IF(N$5="","",SUMPRODUCT((設定!$C$4:$C$18="○")*((N7:N21="A")+(N7:N21="B")+(N7:N21="F"))))</f>
      </c>
      <c r="O26" s="20">
        <f>IF(O$5="","",SUMPRODUCT((設定!$C$4:$C$18="○")*((O7:O21="A")+(O7:O21="B")+(O7:O21="F"))))</f>
      </c>
      <c r="P26" s="20">
        <f>IF(P$5="","",SUMPRODUCT((設定!$C$4:$C$18="○")*((P7:P21="A")+(P7:P21="B")+(P7:P21="F"))))</f>
      </c>
      <c r="Q26" s="20">
        <f>IF(Q$5="","",SUMPRODUCT((設定!$C$4:$C$18="○")*((Q7:Q21="A")+(Q7:Q21="B")+(Q7:Q21="F"))))</f>
      </c>
      <c r="R26" s="20">
        <f>IF(R$5="","",SUMPRODUCT((設定!$C$4:$C$18="○")*((R7:R21="A")+(R7:R21="B")+(R7:R21="F"))))</f>
      </c>
      <c r="S26" s="20">
        <f>IF(S$5="","",SUMPRODUCT((設定!$C$4:$C$18="○")*((S7:S21="A")+(S7:S21="B")+(S7:S21="F"))))</f>
      </c>
      <c r="T26" s="20">
        <f>IF(T$5="","",SUMPRODUCT((設定!$C$4:$C$18="○")*((T7:T21="A")+(T7:T21="B")+(T7:T21="F"))))</f>
      </c>
      <c r="U26" s="20">
        <f>IF(U$5="","",SUMPRODUCT((設定!$C$4:$C$18="○")*((U7:U21="A")+(U7:U21="B")+(U7:U21="F"))))</f>
      </c>
      <c r="V26" s="20">
        <f>IF(V$5="","",SUMPRODUCT((設定!$C$4:$C$18="○")*((V7:V21="A")+(V7:V21="B")+(V7:V21="F"))))</f>
      </c>
      <c r="W26" s="20">
        <f>IF(W$5="","",SUMPRODUCT((設定!$C$4:$C$18="○")*((W7:W21="A")+(W7:W21="B")+(W7:W21="F"))))</f>
      </c>
      <c r="X26" s="20">
        <f>IF(X$5="","",SUMPRODUCT((設定!$C$4:$C$18="○")*((X7:X21="A")+(X7:X21="B")+(X7:X21="F"))))</f>
      </c>
      <c r="Y26" s="20">
        <f>IF(Y$5="","",SUMPRODUCT((設定!$C$4:$C$18="○")*((Y7:Y21="A")+(Y7:Y21="B")+(Y7:Y21="F"))))</f>
      </c>
      <c r="Z26" s="20">
        <f>IF(Z$5="","",SUMPRODUCT((設定!$C$4:$C$18="○")*((Z7:Z21="A")+(Z7:Z21="B")+(Z7:Z21="F"))))</f>
      </c>
      <c r="AA26" s="20">
        <f>IF(AA$5="","",SUMPRODUCT((設定!$C$4:$C$18="○")*((AA7:AA21="A")+(AA7:AA21="B")+(AA7:AA21="F"))))</f>
      </c>
      <c r="AB26" s="20">
        <f>IF(AB$5="","",SUMPRODUCT((設定!$C$4:$C$18="○")*((AB7:AB21="A")+(AB7:AB21="B")+(AB7:AB21="F"))))</f>
      </c>
      <c r="AC26" s="20">
        <f>IF(AC$5="","",SUMPRODUCT((設定!$C$4:$C$18="○")*((AC7:AC21="A")+(AC7:AC21="B")+(AC7:AC21="F"))))</f>
      </c>
      <c r="AD26" s="20">
        <f>IF(AD$5="","",SUMPRODUCT((設定!$C$4:$C$18="○")*((AD7:AD21="A")+(AD7:AD21="B")+(AD7:AD21="F"))))</f>
      </c>
      <c r="AE26" s="20">
        <f>IF(AE$5="","",SUMPRODUCT((設定!$C$4:$C$18="○")*((AE7:AE21="A")+(AE7:AE21="B")+(AE7:AE21="F"))))</f>
      </c>
      <c r="AF26" s="20">
        <f>IF(AF$5="","",SUMPRODUCT((設定!$C$4:$C$18="○")*((AF7:AF21="A")+(AF7:AF21="B")+(AF7:AF21="F"))))</f>
      </c>
      <c r="AG26" s="20">
        <f>IF(AG$5="","",SUMPRODUCT((設定!$C$4:$C$18="○")*((AG7:AG21="A")+(AG7:AG21="B")+(AG7:AG21="F"))))</f>
      </c>
    </row>
    <row r="27" ht="18" customHeight="1" spans="1:33" x14ac:dyDescent="0.25">
      <c r="A27" s="21" t="s">
        <v>57</v>
      </c>
      <c r="B27" s="21"/>
      <c r="C27" s="22">
        <f>IF(C$5="","",設定!$G$5)</f>
      </c>
      <c r="D27" s="22">
        <f>IF(D$5="","",設定!$G$5)</f>
      </c>
      <c r="E27" s="22">
        <f>IF(E$5="","",設定!$G$5)</f>
      </c>
      <c r="F27" s="22">
        <f>IF(F$5="","",設定!$G$5)</f>
      </c>
      <c r="G27" s="22">
        <f>IF(G$5="","",設定!$G$5)</f>
      </c>
      <c r="H27" s="22">
        <f>IF(H$5="","",設定!$G$5)</f>
      </c>
      <c r="I27" s="22">
        <f>IF(I$5="","",設定!$G$5)</f>
      </c>
      <c r="J27" s="22">
        <f>IF(J$5="","",設定!$G$5)</f>
      </c>
      <c r="K27" s="22">
        <f>IF(K$5="","",設定!$G$5)</f>
      </c>
      <c r="L27" s="22">
        <f>IF(L$5="","",設定!$G$5)</f>
      </c>
      <c r="M27" s="22">
        <f>IF(M$5="","",設定!$G$5)</f>
      </c>
      <c r="N27" s="22">
        <f>IF(N$5="","",設定!$G$5)</f>
      </c>
      <c r="O27" s="22">
        <f>IF(O$5="","",設定!$G$5)</f>
      </c>
      <c r="P27" s="22">
        <f>IF(P$5="","",設定!$G$5)</f>
      </c>
      <c r="Q27" s="22">
        <f>IF(Q$5="","",設定!$G$5)</f>
      </c>
      <c r="R27" s="22">
        <f>IF(R$5="","",設定!$G$5)</f>
      </c>
      <c r="S27" s="22">
        <f>IF(S$5="","",設定!$G$5)</f>
      </c>
      <c r="T27" s="22">
        <f>IF(T$5="","",設定!$G$5)</f>
      </c>
      <c r="U27" s="22">
        <f>IF(U$5="","",設定!$G$5)</f>
      </c>
      <c r="V27" s="22">
        <f>IF(V$5="","",設定!$G$5)</f>
      </c>
      <c r="W27" s="22">
        <f>IF(W$5="","",設定!$G$5)</f>
      </c>
      <c r="X27" s="22">
        <f>IF(X$5="","",設定!$G$5)</f>
      </c>
      <c r="Y27" s="22">
        <f>IF(Y$5="","",設定!$G$5)</f>
      </c>
      <c r="Z27" s="22">
        <f>IF(Z$5="","",設定!$G$5)</f>
      </c>
      <c r="AA27" s="22">
        <f>IF(AA$5="","",設定!$G$5)</f>
      </c>
      <c r="AB27" s="22">
        <f>IF(AB$5="","",設定!$G$5)</f>
      </c>
      <c r="AC27" s="22">
        <f>IF(AC$5="","",設定!$G$5)</f>
      </c>
      <c r="AD27" s="22">
        <f>IF(AD$5="","",設定!$G$5)</f>
      </c>
      <c r="AE27" s="22">
        <f>IF(AE$5="","",設定!$G$5)</f>
      </c>
      <c r="AF27" s="22">
        <f>IF(AF$5="","",設定!$G$5)</f>
      </c>
      <c r="AG27" s="22">
        <f>IF(AG$5="","",設定!$G$5)</f>
      </c>
    </row>
    <row r="28" ht="18" customHeight="1" spans="1:33" x14ac:dyDescent="0.25">
      <c r="A28" s="23" t="s">
        <v>58</v>
      </c>
      <c r="B28" s="23"/>
      <c r="C28" s="20">
        <f>IF(C$5="","",C23-C27)</f>
      </c>
      <c r="D28" s="20">
        <f>IF(D$5="","",D23-D27)</f>
      </c>
      <c r="E28" s="20">
        <f>IF(E$5="","",E23-E27)</f>
      </c>
      <c r="F28" s="20">
        <f>IF(F$5="","",F23-F27)</f>
      </c>
      <c r="G28" s="20">
        <f>IF(G$5="","",G23-G27)</f>
      </c>
      <c r="H28" s="20">
        <f>IF(H$5="","",H23-H27)</f>
      </c>
      <c r="I28" s="20">
        <f>IF(I$5="","",I23-I27)</f>
      </c>
      <c r="J28" s="20">
        <f>IF(J$5="","",J23-J27)</f>
      </c>
      <c r="K28" s="20">
        <f>IF(K$5="","",K23-K27)</f>
      </c>
      <c r="L28" s="20">
        <f>IF(L$5="","",L23-L27)</f>
      </c>
      <c r="M28" s="20">
        <f>IF(M$5="","",M23-M27)</f>
      </c>
      <c r="N28" s="20">
        <f>IF(N$5="","",N23-N27)</f>
      </c>
      <c r="O28" s="20">
        <f>IF(O$5="","",O23-O27)</f>
      </c>
      <c r="P28" s="20">
        <f>IF(P$5="","",P23-P27)</f>
      </c>
      <c r="Q28" s="20">
        <f>IF(Q$5="","",Q23-Q27)</f>
      </c>
      <c r="R28" s="20">
        <f>IF(R$5="","",R23-R27)</f>
      </c>
      <c r="S28" s="20">
        <f>IF(S$5="","",S23-S27)</f>
      </c>
      <c r="T28" s="20">
        <f>IF(T$5="","",T23-T27)</f>
      </c>
      <c r="U28" s="20">
        <f>IF(U$5="","",U23-U27)</f>
      </c>
      <c r="V28" s="20">
        <f>IF(V$5="","",V23-V27)</f>
      </c>
      <c r="W28" s="20">
        <f>IF(W$5="","",W23-W27)</f>
      </c>
      <c r="X28" s="20">
        <f>IF(X$5="","",X23-X27)</f>
      </c>
      <c r="Y28" s="20">
        <f>IF(Y$5="","",Y23-Y27)</f>
      </c>
      <c r="Z28" s="20">
        <f>IF(Z$5="","",Z23-Z27)</f>
      </c>
      <c r="AA28" s="20">
        <f>IF(AA$5="","",AA23-AA27)</f>
      </c>
      <c r="AB28" s="20">
        <f>IF(AB$5="","",AB23-AB27)</f>
      </c>
      <c r="AC28" s="20">
        <f>IF(AC$5="","",AC23-AC27)</f>
      </c>
      <c r="AD28" s="20">
        <f>IF(AD$5="","",AD23-AD27)</f>
      </c>
      <c r="AE28" s="20">
        <f>IF(AE$5="","",AE23-AE27)</f>
      </c>
      <c r="AF28" s="20">
        <f>IF(AF$5="","",AF23-AF27)</f>
      </c>
      <c r="AG28" s="20">
        <f>IF(AG$5="","",AG23-AG27)</f>
      </c>
    </row>
    <row r="30" ht="20" customHeight="1" spans="1:26" x14ac:dyDescent="0.25">
      <c r="A30" s="24" t="s">
        <v>59</v>
      </c>
      <c r="B30" s="24"/>
      <c r="C30" s="25" t="s">
        <v>12</v>
      </c>
      <c r="D30" s="26" t="s">
        <v>13</v>
      </c>
      <c r="E30" s="26"/>
      <c r="F30" s="26"/>
      <c r="G30" s="27" t="s">
        <v>14</v>
      </c>
      <c r="H30" s="26" t="s">
        <v>15</v>
      </c>
      <c r="I30" s="26"/>
      <c r="J30" s="26"/>
      <c r="K30" s="28" t="s">
        <v>16</v>
      </c>
      <c r="L30" s="26" t="s">
        <v>17</v>
      </c>
      <c r="M30" s="26"/>
      <c r="N30" s="26"/>
      <c r="O30" s="29" t="s">
        <v>18</v>
      </c>
      <c r="P30" s="26" t="s">
        <v>19</v>
      </c>
      <c r="Q30" s="26"/>
      <c r="R30" s="26"/>
      <c r="S30" s="30" t="s">
        <v>20</v>
      </c>
      <c r="T30" s="26" t="s">
        <v>21</v>
      </c>
      <c r="U30" s="26"/>
      <c r="V30" s="26"/>
      <c r="W30" s="31" t="s">
        <v>22</v>
      </c>
      <c r="X30" s="26" t="s">
        <v>23</v>
      </c>
      <c r="Y30" s="26"/>
      <c r="Z30" s="26"/>
    </row>
  </sheetData>
  <mergeCells count="23">
    <mergeCell ref="A1:AL1"/>
    <mergeCell ref="C2:E2"/>
    <mergeCell ref="F2:G2"/>
    <mergeCell ref="A4:A5"/>
    <mergeCell ref="B4:B5"/>
    <mergeCell ref="AH4:AH5"/>
    <mergeCell ref="AI4:AI5"/>
    <mergeCell ref="AJ4:AJ5"/>
    <mergeCell ref="AK4:AK5"/>
    <mergeCell ref="AL4:AL5"/>
    <mergeCell ref="A23:B23"/>
    <mergeCell ref="A24:B24"/>
    <mergeCell ref="A25:B25"/>
    <mergeCell ref="A26:B26"/>
    <mergeCell ref="A27:B27"/>
    <mergeCell ref="A28:B28"/>
    <mergeCell ref="A30:B30"/>
    <mergeCell ref="D30:F30"/>
    <mergeCell ref="H30:J30"/>
    <mergeCell ref="L30:N30"/>
    <mergeCell ref="P30:R30"/>
    <mergeCell ref="T30:V30"/>
    <mergeCell ref="X30:Z30"/>
  </mergeCells>
  <conditionalFormatting sqref="C7:AG21">
    <cfRule type="cellIs" dxfId="15" priority="1" operator="equal">
      <formula>"A"</formula>
    </cfRule>
  </conditionalFormatting>
  <conditionalFormatting sqref="C7:AG21">
    <cfRule type="cellIs" dxfId="16" priority="2" operator="equal">
      <formula>"B"</formula>
    </cfRule>
  </conditionalFormatting>
  <conditionalFormatting sqref="C7:AG21">
    <cfRule type="cellIs" dxfId="17" priority="3" operator="equal">
      <formula>"F"</formula>
    </cfRule>
  </conditionalFormatting>
  <conditionalFormatting sqref="C7:AG21">
    <cfRule type="cellIs" dxfId="18" priority="4" operator="equal">
      <formula>"×"</formula>
    </cfRule>
  </conditionalFormatting>
  <conditionalFormatting sqref="C7:AG21">
    <cfRule type="cellIs" dxfId="19" priority="5" operator="equal">
      <formula>"有"</formula>
    </cfRule>
  </conditionalFormatting>
  <conditionalFormatting sqref="C7:AG21">
    <cfRule type="cellIs" dxfId="20" priority="6" operator="equal">
      <formula>"特"</formula>
    </cfRule>
  </conditionalFormatting>
  <conditionalFormatting sqref="C6:AG6">
    <cfRule type="expression" dxfId="21" priority="7">
      <formula>AND(C$5&lt;&gt;"",C$23&lt;設定!$G$5)</formula>
    </cfRule>
  </conditionalFormatting>
  <conditionalFormatting sqref="C28:AG28">
    <cfRule type="expression" dxfId="22" priority="8">
      <formula>AND(C$5&lt;&gt;"",C28&lt;0)</formula>
    </cfRule>
  </conditionalFormatting>
  <conditionalFormatting sqref="C24:AG24">
    <cfRule type="expression" dxfId="23" priority="9">
      <formula>AND(C$5&lt;&gt;"",C24&lt;設定!$G$6)</formula>
    </cfRule>
  </conditionalFormatting>
  <conditionalFormatting sqref="C25:AG25">
    <cfRule type="expression" dxfId="24" priority="10">
      <formula>AND(C$5&lt;&gt;"",C25&lt;設定!$G$7)</formula>
    </cfRule>
  </conditionalFormatting>
  <conditionalFormatting sqref="AL7:AL21">
    <cfRule type="cellIs" dxfId="25" priority="11" operator="lessThan">
      <formula>0</formula>
    </cfRule>
  </conditionalFormatting>
  <conditionalFormatting sqref="C4:AG5">
    <cfRule type="expression" dxfId="26" priority="12">
      <formula>C$4="土"</formula>
    </cfRule>
  </conditionalFormatting>
  <conditionalFormatting sqref="C7:AG21">
    <cfRule type="expression" dxfId="27" priority="13">
      <formula>C$4="土"</formula>
    </cfRule>
  </conditionalFormatting>
  <conditionalFormatting sqref="C4:AG5">
    <cfRule type="expression" dxfId="28" priority="14">
      <formula>C$4="日"</formula>
    </cfRule>
  </conditionalFormatting>
  <conditionalFormatting sqref="C7:AG21">
    <cfRule type="expression" dxfId="29" priority="15">
      <formula>C$4="日"</formula>
    </cfRule>
  </conditionalFormatting>
  <dataValidations count="4">
    <dataValidation type="list" allowBlank="1" showErrorMessage="1" errorTitle="入力できる記号" error="A=早番 / B=遅番 / F=終日 / ×=公休 / 有=有給 / 特=特別休暇 から選んでください。" sqref="AA10:AG21">
      <formula1>"A,B,F,×,有,特"</formula1>
    </dataValidation>
    <dataValidation type="list" allowBlank="1" showErrorMessage="1" errorTitle="入力できる記号" error="A=早番 / B=遅番 / F=終日 / ×=公休 / 有=有給 / 特=特別休暇 から選んでください。" sqref="AA7:AG21">
      <formula1>"A,B,F,×,有,特"</formula1>
    </dataValidation>
    <dataValidation type="list" allowBlank="1" showErrorMessage="1" errorTitle="入力できる記号" error="A=早番 / B=遅番 / F=終日 / ×=公休 / 有=有給 / 特=特別休暇 から選んでください。" sqref="C10:AG21">
      <formula1>"A,B,F,×,有,特"</formula1>
    </dataValidation>
    <dataValidation type="list" allowBlank="1" showErrorMessage="1" errorTitle="入力できる記号" error="A=早番 / B=遅番 / F=終日 / ×=公休 / 有=有給 / 特=特別休暇 から選んでください。" sqref="C7:AG21">
      <formula1>"A,B,F,×,有,特"</formula1>
    </dataValidation>
  </dataValidations>
  <pageMargins left="0.3" right="0.3" top="0.4" bottom="0.4" header="0.2" footer="0.2"/>
  <pageSetup paperSize="9" orientation="landscape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18" customWidth="1"/>
    <col min="3" max="3" width="12" customWidth="1"/>
    <col min="4" max="4" width="14" customWidth="1"/>
    <col min="5" max="5" width="2" customWidth="1"/>
    <col min="6" max="6" width="24" customWidth="1"/>
    <col min="7" max="7" width="8" customWidth="1"/>
  </cols>
  <sheetData>
    <row r="1" ht="26" customHeight="1" spans="2:7" x14ac:dyDescent="0.25">
      <c r="B1" s="1" t="s">
        <v>61</v>
      </c>
      <c r="C1" s="1"/>
      <c r="D1" s="1"/>
      <c r="E1" s="1"/>
      <c r="F1" s="1"/>
      <c r="G1" s="1"/>
    </row>
    <row r="3" spans="2:7" x14ac:dyDescent="0.25">
      <c r="B3" s="9" t="s">
        <v>62</v>
      </c>
      <c r="C3" s="9" t="s">
        <v>56</v>
      </c>
      <c r="D3" s="9" t="s">
        <v>63</v>
      </c>
      <c r="F3" s="9" t="s">
        <v>64</v>
      </c>
      <c r="G3" s="9" t="s">
        <v>65</v>
      </c>
    </row>
    <row r="4" ht="19" customHeight="1" spans="2:7" x14ac:dyDescent="0.25">
      <c r="B4" s="32" t="s">
        <v>66</v>
      </c>
      <c r="C4" s="33" t="s">
        <v>67</v>
      </c>
      <c r="D4" s="34">
        <v>8</v>
      </c>
      <c r="F4" s="32" t="s">
        <v>68</v>
      </c>
      <c r="G4" s="35">
        <v>8</v>
      </c>
    </row>
    <row r="5" ht="19" customHeight="1" spans="2:7" x14ac:dyDescent="0.25">
      <c r="B5" s="32" t="s">
        <v>69</v>
      </c>
      <c r="C5" s="33" t="s">
        <v>67</v>
      </c>
      <c r="D5" s="34">
        <v>8</v>
      </c>
      <c r="F5" s="32" t="s">
        <v>70</v>
      </c>
      <c r="G5" s="35">
        <v>4</v>
      </c>
    </row>
    <row r="6" ht="19" customHeight="1" spans="2:7" x14ac:dyDescent="0.25">
      <c r="B6" s="32" t="s">
        <v>71</v>
      </c>
      <c r="C6" s="33"/>
      <c r="D6" s="34">
        <v>8</v>
      </c>
      <c r="F6" s="32" t="s">
        <v>72</v>
      </c>
      <c r="G6" s="35">
        <v>2</v>
      </c>
    </row>
    <row r="7" ht="19" customHeight="1" spans="2:7" x14ac:dyDescent="0.25">
      <c r="B7" s="32" t="s">
        <v>73</v>
      </c>
      <c r="C7" s="33"/>
      <c r="D7" s="34">
        <v>8</v>
      </c>
      <c r="F7" s="32" t="s">
        <v>74</v>
      </c>
      <c r="G7" s="35">
        <v>2</v>
      </c>
    </row>
    <row r="8" ht="19" customHeight="1" spans="2:4" x14ac:dyDescent="0.25">
      <c r="B8" s="32" t="s">
        <v>75</v>
      </c>
      <c r="C8" s="33" t="s">
        <v>67</v>
      </c>
      <c r="D8" s="34">
        <v>8</v>
      </c>
    </row>
    <row r="9" ht="19" customHeight="1" spans="2:4" x14ac:dyDescent="0.25">
      <c r="B9" s="32" t="s">
        <v>76</v>
      </c>
      <c r="C9" s="33" t="s">
        <v>67</v>
      </c>
      <c r="D9" s="34">
        <v>8</v>
      </c>
    </row>
    <row r="10" ht="19" customHeight="1" spans="2:7" x14ac:dyDescent="0.25">
      <c r="B10" s="32" t="s">
        <v>77</v>
      </c>
      <c r="C10" s="33"/>
      <c r="D10" s="34">
        <v>8</v>
      </c>
      <c r="F10" s="12" t="s">
        <v>59</v>
      </c>
      <c r="G10" s="12" t="s">
        <v>78</v>
      </c>
    </row>
    <row r="11" ht="19" customHeight="1" spans="2:7" x14ac:dyDescent="0.25">
      <c r="B11" s="32" t="s">
        <v>79</v>
      </c>
      <c r="C11" s="33"/>
      <c r="D11" s="34">
        <v>8</v>
      </c>
      <c r="F11" s="36" t="s">
        <v>12</v>
      </c>
      <c r="G11" s="37" t="s">
        <v>13</v>
      </c>
    </row>
    <row r="12" ht="19" customHeight="1" spans="2:7" x14ac:dyDescent="0.25">
      <c r="B12" s="32" t="s">
        <v>80</v>
      </c>
      <c r="C12" s="33"/>
      <c r="D12" s="34">
        <v>8</v>
      </c>
      <c r="F12" s="38" t="s">
        <v>14</v>
      </c>
      <c r="G12" s="37" t="s">
        <v>15</v>
      </c>
    </row>
    <row r="13" ht="19" customHeight="1" spans="2:7" x14ac:dyDescent="0.25">
      <c r="B13" s="32" t="s">
        <v>81</v>
      </c>
      <c r="C13" s="33"/>
      <c r="D13" s="34">
        <v>8</v>
      </c>
      <c r="F13" s="39" t="s">
        <v>16</v>
      </c>
      <c r="G13" s="37" t="s">
        <v>17</v>
      </c>
    </row>
    <row r="14" ht="19" customHeight="1" spans="2:7" x14ac:dyDescent="0.25">
      <c r="B14" s="32" t="s">
        <v>82</v>
      </c>
      <c r="C14" s="33" t="s">
        <v>67</v>
      </c>
      <c r="D14" s="34">
        <v>8</v>
      </c>
      <c r="F14" s="40" t="s">
        <v>18</v>
      </c>
      <c r="G14" s="37" t="s">
        <v>19</v>
      </c>
    </row>
    <row r="15" ht="19" customHeight="1" spans="2:7" x14ac:dyDescent="0.25">
      <c r="B15" s="32" t="s">
        <v>83</v>
      </c>
      <c r="C15" s="33"/>
      <c r="D15" s="34">
        <v>8</v>
      </c>
      <c r="F15" s="41" t="s">
        <v>20</v>
      </c>
      <c r="G15" s="37" t="s">
        <v>21</v>
      </c>
    </row>
    <row r="16" ht="19" customHeight="1" spans="2:7" x14ac:dyDescent="0.25">
      <c r="B16" s="32" t="s">
        <v>84</v>
      </c>
      <c r="C16" s="33"/>
      <c r="D16" s="34">
        <v>8</v>
      </c>
      <c r="F16" s="42" t="s">
        <v>22</v>
      </c>
      <c r="G16" s="37" t="s">
        <v>23</v>
      </c>
    </row>
    <row r="17" ht="19" customHeight="1" spans="2:4" x14ac:dyDescent="0.25">
      <c r="B17" s="32" t="s">
        <v>85</v>
      </c>
      <c r="C17" s="33"/>
      <c r="D17" s="34">
        <v>8</v>
      </c>
    </row>
    <row r="18" ht="19" customHeight="1" spans="2:4" x14ac:dyDescent="0.25">
      <c r="B18" s="32" t="s">
        <v>86</v>
      </c>
      <c r="C18" s="33"/>
      <c r="D18" s="34">
        <v>8</v>
      </c>
    </row>
  </sheetData>
  <mergeCells count="1">
    <mergeCell ref="B1:G1"/>
  </mergeCells>
  <dataValidations count="2">
    <dataValidation type="list" allowBlank="1" showErrorMessage="1" errorTitle="レジ可" error="レジを開け閉めできる人だけ ○ を選んでください。" sqref="C10:C18">
      <formula1>"○"</formula1>
    </dataValidation>
    <dataValidation type="list" allowBlank="1" showErrorMessage="1" errorTitle="レジ可" error="レジを開け閉めできる人だけ ○ を選んでください。" sqref="C4:C18">
      <formula1>"○"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使い方</vt:lpstr>
      <vt:lpstr>シフト表</vt:lpstr>
      <vt:lpstr>記入例</vt:lpstr>
      <vt:lpstr>設定</vt:lpstr>
    </vt:vector>
  </TitlesOfParts>
  <Company>シフトパズル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シフトパズル</dc:creator>
  <dc:title>美容室シフト表テンプレート</dc:title>
  <dc:subject/>
  <dc:description>早番・遅番・レジ担当・公休日数を自動で数える美容室向けのシフト表テンプレートです。</dc:description>
  <cp:keywords/>
  <cp:category/>
  <cp:lastModifiedBy>シフトパズル</cp:lastModifiedBy>
  <dcterms:created xsi:type="dcterms:W3CDTF">2026-08-28T01:36:53Z</dcterms:created>
  <dcterms:modified xsi:type="dcterms:W3CDTF">2026-08-28T01:36:53Z</dcterms:modified>
</cp:coreProperties>
</file>